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RFC9\ICM\ICM RHD\20210325\"/>
    </mc:Choice>
  </mc:AlternateContent>
  <bookViews>
    <workbookView xWindow="0" yWindow="0" windowWidth="20490" windowHeight="7620" tabRatio="872"/>
  </bookViews>
  <sheets>
    <sheet name="ALL Scenarios" sheetId="57" r:id="rId1"/>
    <sheet name="ALL Sections" sheetId="55" r:id="rId2"/>
    <sheet name="ALL Parameters" sheetId="1" r:id="rId3"/>
    <sheet name="2.2" sheetId="48" r:id="rId4"/>
    <sheet name="2.3" sheetId="54" r:id="rId5"/>
    <sheet name="2.4" sheetId="52" r:id="rId6"/>
    <sheet name="2.5" sheetId="51" r:id="rId7"/>
    <sheet name="2.6" sheetId="50" r:id="rId8"/>
    <sheet name="2.7" sheetId="49" r:id="rId9"/>
    <sheet name="2.8" sheetId="22" r:id="rId10"/>
    <sheet name="2.9" sheetId="18" r:id="rId11"/>
    <sheet name="2.10" sheetId="21" r:id="rId12"/>
    <sheet name="2.11" sheetId="23" r:id="rId13"/>
    <sheet name="2.12" sheetId="27" r:id="rId14"/>
    <sheet name="3.2" sheetId="25" r:id="rId15"/>
    <sheet name="3.3" sheetId="28" r:id="rId16"/>
    <sheet name="3.4" sheetId="45" r:id="rId17"/>
    <sheet name="4.2" sheetId="20" r:id="rId18"/>
    <sheet name="4.3" sheetId="19" r:id="rId19"/>
    <sheet name="4.4" sheetId="32" r:id="rId20"/>
    <sheet name="4.5" sheetId="30" r:id="rId21"/>
    <sheet name="4.6" sheetId="31" r:id="rId22"/>
    <sheet name="4.7" sheetId="46" r:id="rId23"/>
    <sheet name="4.8" sheetId="47" r:id="rId24"/>
    <sheet name="4.9" sheetId="29" r:id="rId25"/>
    <sheet name="4.10" sheetId="35" r:id="rId26"/>
    <sheet name="5.2" sheetId="34" r:id="rId27"/>
    <sheet name="5.3" sheetId="33" r:id="rId28"/>
    <sheet name="5.4" sheetId="38" r:id="rId29"/>
    <sheet name="5.5" sheetId="44" r:id="rId30"/>
    <sheet name="5.6" sheetId="43" r:id="rId31"/>
    <sheet name="5.7" sheetId="42" r:id="rId32"/>
    <sheet name="5.8" sheetId="41" r:id="rId33"/>
    <sheet name="5.9" sheetId="40" r:id="rId34"/>
    <sheet name="5.10" sheetId="39" r:id="rId35"/>
    <sheet name="5.11" sheetId="37" r:id="rId36"/>
    <sheet name="5.12" sheetId="36" r:id="rId37"/>
  </sheets>
  <definedNames>
    <definedName name="_xlnm._FilterDatabase" localSheetId="2" hidden="1">'ALL Parameters'!$A$4:$T$140</definedName>
    <definedName name="_xlnm._FilterDatabase" localSheetId="1" hidden="1">'ALL Sections'!$A$4:$E$92</definedName>
    <definedName name="_ftn1" localSheetId="1">'ALL Sections'!$A$85</definedName>
    <definedName name="_ftnref1" localSheetId="1">'ALL Sections'!$B$79</definedName>
    <definedName name="_Hlk516731409" localSheetId="1">'ALL Sections'!#REF!</definedName>
    <definedName name="_Hlk516731503" localSheetId="1">'ALL Sections'!#REF!</definedName>
    <definedName name="_Hlk523743287" localSheetId="2">'ALL Parameters'!#REF!</definedName>
    <definedName name="Z_5F5AB960_9E3B_4ABB_8B79_6A32B4EB09AF_.wvu.FilterData" localSheetId="2" hidden="1">'ALL Parameters'!#REF!</definedName>
  </definedNames>
  <calcPr calcId="162913"/>
  <customWorkbookViews>
    <customWorkbookView name="Katharina Cibis - Persönliche Ansicht" guid="{5F5AB960-9E3B-4ABB-8B79-6A32B4EB09AF}" mergeInterval="0" personalView="1" maximized="1" xWindow="-9" yWindow="-9" windowWidth="1938" windowHeight="1050" tabRatio="872" activeSheetId="1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8" l="1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N8" i="35" l="1"/>
  <c r="N7" i="35"/>
  <c r="N6" i="35"/>
  <c r="N5" i="35"/>
  <c r="N4" i="35"/>
  <c r="N6" i="29"/>
  <c r="N5" i="29"/>
  <c r="N4" i="29"/>
  <c r="N4" i="31"/>
  <c r="C4" i="38"/>
  <c r="D4" i="38"/>
  <c r="E4" i="38"/>
  <c r="F4" i="38"/>
  <c r="G4" i="38"/>
  <c r="H4" i="38"/>
  <c r="I4" i="38"/>
  <c r="J4" i="38"/>
  <c r="K4" i="38"/>
  <c r="L4" i="38"/>
  <c r="M4" i="38"/>
  <c r="N4" i="38"/>
  <c r="O4" i="38"/>
  <c r="P4" i="38"/>
  <c r="Q4" i="38"/>
  <c r="N4" i="30"/>
  <c r="C4" i="35" l="1"/>
  <c r="D4" i="35"/>
  <c r="E4" i="35"/>
  <c r="F4" i="35"/>
  <c r="G4" i="35"/>
  <c r="H4" i="35"/>
  <c r="I4" i="35"/>
  <c r="J4" i="35"/>
  <c r="K4" i="35"/>
  <c r="L4" i="35"/>
  <c r="M4" i="35"/>
  <c r="O4" i="35"/>
  <c r="P4" i="35"/>
  <c r="Q4" i="35"/>
  <c r="C5" i="35"/>
  <c r="D5" i="35"/>
  <c r="E5" i="35"/>
  <c r="F5" i="35"/>
  <c r="G5" i="35"/>
  <c r="H5" i="35"/>
  <c r="I5" i="35"/>
  <c r="J5" i="35"/>
  <c r="K5" i="35"/>
  <c r="L5" i="35"/>
  <c r="M5" i="35"/>
  <c r="O5" i="35"/>
  <c r="P5" i="35"/>
  <c r="Q5" i="35"/>
  <c r="C6" i="35"/>
  <c r="D6" i="35"/>
  <c r="E6" i="35"/>
  <c r="F6" i="35"/>
  <c r="G6" i="35"/>
  <c r="H6" i="35"/>
  <c r="I6" i="35"/>
  <c r="J6" i="35"/>
  <c r="K6" i="35"/>
  <c r="L6" i="35"/>
  <c r="M6" i="35"/>
  <c r="O6" i="35"/>
  <c r="P6" i="35"/>
  <c r="Q6" i="35"/>
  <c r="C7" i="35"/>
  <c r="D7" i="35"/>
  <c r="E7" i="35"/>
  <c r="F7" i="35"/>
  <c r="G7" i="35"/>
  <c r="H7" i="35"/>
  <c r="I7" i="35"/>
  <c r="J7" i="35"/>
  <c r="K7" i="35"/>
  <c r="L7" i="35"/>
  <c r="M7" i="35"/>
  <c r="O7" i="35"/>
  <c r="P7" i="35"/>
  <c r="Q7" i="35"/>
  <c r="C8" i="35"/>
  <c r="D8" i="35"/>
  <c r="E8" i="35"/>
  <c r="F8" i="35"/>
  <c r="G8" i="35"/>
  <c r="H8" i="35"/>
  <c r="I8" i="35"/>
  <c r="J8" i="35"/>
  <c r="K8" i="35"/>
  <c r="L8" i="35"/>
  <c r="M8" i="35"/>
  <c r="O8" i="35"/>
  <c r="P8" i="35"/>
  <c r="Q8" i="35"/>
  <c r="C10" i="35"/>
  <c r="D10" i="35"/>
  <c r="E10" i="35"/>
  <c r="F10" i="35"/>
  <c r="G10" i="35"/>
  <c r="H10" i="35"/>
  <c r="I10" i="35"/>
  <c r="J10" i="35"/>
  <c r="K10" i="35"/>
  <c r="L10" i="35"/>
  <c r="M10" i="35"/>
  <c r="N10" i="35"/>
  <c r="O10" i="35"/>
  <c r="P10" i="35"/>
  <c r="Q10" i="35"/>
  <c r="C11" i="35"/>
  <c r="D11" i="35"/>
  <c r="E11" i="35"/>
  <c r="F11" i="35"/>
  <c r="G11" i="35"/>
  <c r="H11" i="35"/>
  <c r="I11" i="35"/>
  <c r="J11" i="35"/>
  <c r="K11" i="35"/>
  <c r="L11" i="35"/>
  <c r="M11" i="35"/>
  <c r="N11" i="35"/>
  <c r="O11" i="35"/>
  <c r="P11" i="35"/>
  <c r="Q11" i="35"/>
  <c r="C12" i="35"/>
  <c r="D12" i="35"/>
  <c r="E12" i="35"/>
  <c r="F12" i="35"/>
  <c r="G12" i="35"/>
  <c r="H12" i="35"/>
  <c r="I12" i="35"/>
  <c r="J12" i="35"/>
  <c r="K12" i="35"/>
  <c r="L12" i="35"/>
  <c r="M12" i="35"/>
  <c r="N12" i="35"/>
  <c r="O12" i="35"/>
  <c r="P12" i="35"/>
  <c r="Q12" i="35"/>
  <c r="C13" i="35"/>
  <c r="D13" i="35"/>
  <c r="E13" i="35"/>
  <c r="F13" i="35"/>
  <c r="G13" i="35"/>
  <c r="H13" i="35"/>
  <c r="I13" i="35"/>
  <c r="J13" i="35"/>
  <c r="K13" i="35"/>
  <c r="L13" i="35"/>
  <c r="M13" i="35"/>
  <c r="N13" i="35"/>
  <c r="O13" i="35"/>
  <c r="P13" i="35"/>
  <c r="Q13" i="35"/>
  <c r="C15" i="35"/>
  <c r="D15" i="35"/>
  <c r="E15" i="35"/>
  <c r="F15" i="35"/>
  <c r="G15" i="35"/>
  <c r="H15" i="35"/>
  <c r="I15" i="35"/>
  <c r="J15" i="35"/>
  <c r="K15" i="35"/>
  <c r="L15" i="35"/>
  <c r="M15" i="35"/>
  <c r="N15" i="35"/>
  <c r="O15" i="35"/>
  <c r="P15" i="35"/>
  <c r="Q15" i="35"/>
  <c r="C16" i="35"/>
  <c r="D16" i="35"/>
  <c r="E16" i="35"/>
  <c r="F16" i="35"/>
  <c r="G16" i="35"/>
  <c r="H16" i="35"/>
  <c r="I16" i="35"/>
  <c r="J16" i="35"/>
  <c r="K16" i="35"/>
  <c r="L16" i="35"/>
  <c r="M16" i="35"/>
  <c r="N16" i="35"/>
  <c r="O16" i="35"/>
  <c r="P16" i="35"/>
  <c r="Q16" i="35"/>
  <c r="C17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C18" i="35"/>
  <c r="D18" i="35"/>
  <c r="E18" i="35"/>
  <c r="F18" i="35"/>
  <c r="G18" i="35"/>
  <c r="H18" i="35"/>
  <c r="I18" i="35"/>
  <c r="J18" i="35"/>
  <c r="K18" i="35"/>
  <c r="L18" i="35"/>
  <c r="M18" i="35"/>
  <c r="N18" i="35"/>
  <c r="O18" i="35"/>
  <c r="P18" i="35"/>
  <c r="Q18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C20" i="35"/>
  <c r="D20" i="35"/>
  <c r="E20" i="35"/>
  <c r="F20" i="35"/>
  <c r="G20" i="35"/>
  <c r="H20" i="35"/>
  <c r="I20" i="35"/>
  <c r="J20" i="35"/>
  <c r="K20" i="35"/>
  <c r="L20" i="35"/>
  <c r="M20" i="35"/>
  <c r="N20" i="35"/>
  <c r="O20" i="35"/>
  <c r="P20" i="35"/>
  <c r="Q20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O21" i="35"/>
  <c r="P21" i="35"/>
  <c r="Q21" i="35"/>
  <c r="C22" i="35"/>
  <c r="D22" i="35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C23" i="35"/>
  <c r="D23" i="35"/>
  <c r="E23" i="35"/>
  <c r="F23" i="35"/>
  <c r="G23" i="35"/>
  <c r="H23" i="35"/>
  <c r="I23" i="35"/>
  <c r="J23" i="35"/>
  <c r="K23" i="35"/>
  <c r="L23" i="35"/>
  <c r="M23" i="35"/>
  <c r="N23" i="35"/>
  <c r="O23" i="35"/>
  <c r="P23" i="35"/>
  <c r="Q23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O24" i="35"/>
  <c r="P24" i="35"/>
  <c r="Q24" i="35"/>
  <c r="Q9" i="40" l="1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C8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C6" i="40"/>
  <c r="C7" i="43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Q12" i="38"/>
  <c r="P12" i="38"/>
  <c r="O12" i="38"/>
  <c r="N12" i="38"/>
  <c r="M12" i="38"/>
  <c r="L12" i="38"/>
  <c r="K12" i="38"/>
  <c r="J12" i="38"/>
  <c r="I12" i="38"/>
  <c r="H12" i="38"/>
  <c r="G12" i="38"/>
  <c r="F12" i="38"/>
  <c r="E12" i="38"/>
  <c r="D12" i="38"/>
  <c r="C12" i="38"/>
  <c r="Q11" i="38"/>
  <c r="P11" i="38"/>
  <c r="O11" i="38"/>
  <c r="N11" i="38"/>
  <c r="M11" i="38"/>
  <c r="L11" i="38"/>
  <c r="K11" i="38"/>
  <c r="J11" i="38"/>
  <c r="I11" i="38"/>
  <c r="H11" i="38"/>
  <c r="G11" i="38"/>
  <c r="F11" i="38"/>
  <c r="E11" i="38"/>
  <c r="D11" i="38"/>
  <c r="C11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Q9" i="38"/>
  <c r="P9" i="38"/>
  <c r="O9" i="38"/>
  <c r="N9" i="38"/>
  <c r="M9" i="38"/>
  <c r="L9" i="38"/>
  <c r="K9" i="38"/>
  <c r="J9" i="38"/>
  <c r="I9" i="38"/>
  <c r="H9" i="38"/>
  <c r="G9" i="38"/>
  <c r="F9" i="38"/>
  <c r="E9" i="38"/>
  <c r="D9" i="38"/>
  <c r="C9" i="38"/>
  <c r="Q8" i="38"/>
  <c r="P8" i="38"/>
  <c r="O8" i="38"/>
  <c r="N8" i="38"/>
  <c r="M8" i="38"/>
  <c r="L8" i="38"/>
  <c r="K8" i="38"/>
  <c r="J8" i="38"/>
  <c r="I8" i="38"/>
  <c r="H8" i="38"/>
  <c r="G8" i="38"/>
  <c r="F8" i="38"/>
  <c r="E8" i="38"/>
  <c r="D8" i="38"/>
  <c r="C8" i="38"/>
  <c r="Q27" i="35" l="1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C4" i="19" l="1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C4" i="48"/>
  <c r="D4" i="48"/>
  <c r="E4" i="48"/>
  <c r="F4" i="48"/>
  <c r="G4" i="48"/>
  <c r="H4" i="48"/>
  <c r="I4" i="48"/>
  <c r="J4" i="48"/>
  <c r="K4" i="48"/>
  <c r="L4" i="48"/>
  <c r="M4" i="48"/>
  <c r="N4" i="48"/>
  <c r="O4" i="48"/>
  <c r="P4" i="48"/>
  <c r="Q4" i="48"/>
  <c r="C6" i="48"/>
  <c r="D6" i="48"/>
  <c r="E6" i="48"/>
  <c r="F6" i="48"/>
  <c r="G6" i="48"/>
  <c r="H6" i="48"/>
  <c r="I6" i="48"/>
  <c r="J6" i="48"/>
  <c r="K6" i="48"/>
  <c r="L6" i="48"/>
  <c r="M6" i="48"/>
  <c r="N6" i="48"/>
  <c r="O6" i="48"/>
  <c r="P6" i="48"/>
  <c r="Q6" i="48"/>
  <c r="C7" i="48"/>
  <c r="D7" i="48"/>
  <c r="E7" i="48"/>
  <c r="F7" i="48"/>
  <c r="G7" i="48"/>
  <c r="H7" i="48"/>
  <c r="I7" i="48"/>
  <c r="J7" i="48"/>
  <c r="K7" i="48"/>
  <c r="L7" i="48"/>
  <c r="M7" i="48"/>
  <c r="N7" i="48"/>
  <c r="O7" i="48"/>
  <c r="P7" i="48"/>
  <c r="Q7" i="48"/>
  <c r="C8" i="48"/>
  <c r="D8" i="48"/>
  <c r="E8" i="48"/>
  <c r="F8" i="48"/>
  <c r="G8" i="48"/>
  <c r="H8" i="48"/>
  <c r="I8" i="48"/>
  <c r="J8" i="48"/>
  <c r="K8" i="48"/>
  <c r="L8" i="48"/>
  <c r="M8" i="48"/>
  <c r="N8" i="48"/>
  <c r="O8" i="48"/>
  <c r="P8" i="48"/>
  <c r="Q8" i="48"/>
  <c r="C9" i="48"/>
  <c r="D9" i="48"/>
  <c r="E9" i="48"/>
  <c r="F9" i="48"/>
  <c r="G9" i="48"/>
  <c r="H9" i="48"/>
  <c r="I9" i="48"/>
  <c r="J9" i="48"/>
  <c r="K9" i="48"/>
  <c r="L9" i="48"/>
  <c r="M9" i="48"/>
  <c r="N9" i="48"/>
  <c r="O9" i="48"/>
  <c r="P9" i="48"/>
  <c r="Q9" i="48"/>
  <c r="O17" i="47" l="1"/>
  <c r="P17" i="47"/>
  <c r="Q17" i="47"/>
  <c r="C7" i="41" l="1"/>
  <c r="D7" i="41"/>
  <c r="E7" i="41"/>
  <c r="F7" i="41"/>
  <c r="G7" i="41"/>
  <c r="H7" i="41"/>
  <c r="I7" i="41"/>
  <c r="J7" i="41"/>
  <c r="K7" i="41"/>
  <c r="L7" i="41"/>
  <c r="M7" i="41"/>
  <c r="N7" i="41"/>
  <c r="O7" i="41"/>
  <c r="P7" i="41"/>
  <c r="Q7" i="41"/>
  <c r="C10" i="34"/>
  <c r="D10" i="34"/>
  <c r="E10" i="34"/>
  <c r="F10" i="34"/>
  <c r="G10" i="34"/>
  <c r="H10" i="34"/>
  <c r="I10" i="34"/>
  <c r="J10" i="34"/>
  <c r="K10" i="34"/>
  <c r="L10" i="34"/>
  <c r="M10" i="34"/>
  <c r="N10" i="34"/>
  <c r="O10" i="34"/>
  <c r="P10" i="34"/>
  <c r="Q10" i="34"/>
  <c r="C11" i="34"/>
  <c r="D11" i="34"/>
  <c r="E11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C12" i="34"/>
  <c r="D12" i="34"/>
  <c r="E12" i="34"/>
  <c r="F12" i="34"/>
  <c r="G12" i="34"/>
  <c r="H12" i="34"/>
  <c r="I12" i="34"/>
  <c r="J12" i="34"/>
  <c r="K12" i="34"/>
  <c r="L12" i="34"/>
  <c r="M12" i="34"/>
  <c r="N12" i="34"/>
  <c r="O12" i="34"/>
  <c r="P12" i="34"/>
  <c r="Q12" i="34"/>
  <c r="C9" i="33"/>
  <c r="D9" i="33"/>
  <c r="E9" i="33"/>
  <c r="F9" i="33"/>
  <c r="G9" i="33"/>
  <c r="H9" i="33"/>
  <c r="I9" i="33"/>
  <c r="J9" i="33"/>
  <c r="K9" i="33"/>
  <c r="L9" i="33"/>
  <c r="M9" i="33"/>
  <c r="N9" i="33"/>
  <c r="O9" i="33"/>
  <c r="P9" i="33"/>
  <c r="Q9" i="33"/>
  <c r="C10" i="33"/>
  <c r="D10" i="33"/>
  <c r="E10" i="33"/>
  <c r="F10" i="33"/>
  <c r="G10" i="33"/>
  <c r="H10" i="33"/>
  <c r="I10" i="33"/>
  <c r="J10" i="33"/>
  <c r="K10" i="33"/>
  <c r="L10" i="33"/>
  <c r="M10" i="33"/>
  <c r="N10" i="33"/>
  <c r="O10" i="33"/>
  <c r="P10" i="33"/>
  <c r="Q10" i="33"/>
  <c r="C12" i="33"/>
  <c r="D12" i="33"/>
  <c r="E12" i="33"/>
  <c r="F12" i="33"/>
  <c r="G12" i="33"/>
  <c r="H12" i="33"/>
  <c r="I12" i="33"/>
  <c r="J12" i="33"/>
  <c r="K12" i="33"/>
  <c r="L12" i="33"/>
  <c r="M12" i="33"/>
  <c r="N12" i="33"/>
  <c r="O12" i="33"/>
  <c r="P12" i="33"/>
  <c r="Q12" i="33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Q16" i="46"/>
  <c r="P16" i="46"/>
  <c r="O16" i="46"/>
  <c r="N16" i="46"/>
  <c r="M16" i="46"/>
  <c r="L16" i="46"/>
  <c r="K16" i="46"/>
  <c r="J16" i="46"/>
  <c r="I16" i="46"/>
  <c r="H16" i="46"/>
  <c r="G16" i="46"/>
  <c r="F16" i="46"/>
  <c r="E16" i="46"/>
  <c r="D16" i="46"/>
  <c r="C16" i="46"/>
  <c r="C12" i="46"/>
  <c r="D12" i="46"/>
  <c r="E12" i="46"/>
  <c r="F12" i="46"/>
  <c r="G12" i="46"/>
  <c r="H12" i="46"/>
  <c r="I12" i="46"/>
  <c r="J12" i="46"/>
  <c r="K12" i="46"/>
  <c r="L12" i="46"/>
  <c r="M12" i="46"/>
  <c r="N12" i="46"/>
  <c r="O12" i="46"/>
  <c r="P12" i="46"/>
  <c r="Q12" i="46"/>
  <c r="C35" i="35"/>
  <c r="D35" i="35"/>
  <c r="E35" i="35"/>
  <c r="F35" i="35"/>
  <c r="G35" i="35"/>
  <c r="H35" i="35"/>
  <c r="I35" i="35"/>
  <c r="J35" i="35"/>
  <c r="K35" i="35"/>
  <c r="L35" i="35"/>
  <c r="M35" i="35"/>
  <c r="N35" i="35"/>
  <c r="O35" i="35"/>
  <c r="P35" i="35"/>
  <c r="Q35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C5" i="33"/>
  <c r="D5" i="33"/>
  <c r="E5" i="33"/>
  <c r="F5" i="33"/>
  <c r="G5" i="33"/>
  <c r="H5" i="33"/>
  <c r="I5" i="33"/>
  <c r="J5" i="33"/>
  <c r="K5" i="33"/>
  <c r="L5" i="33"/>
  <c r="M5" i="33"/>
  <c r="N5" i="33"/>
  <c r="O5" i="33"/>
  <c r="P5" i="33"/>
  <c r="Q5" i="33"/>
  <c r="C6" i="33"/>
  <c r="D6" i="33"/>
  <c r="E6" i="33"/>
  <c r="F6" i="33"/>
  <c r="G6" i="33"/>
  <c r="H6" i="33"/>
  <c r="I6" i="33"/>
  <c r="J6" i="33"/>
  <c r="K6" i="33"/>
  <c r="L6" i="33"/>
  <c r="M6" i="33"/>
  <c r="N6" i="33"/>
  <c r="O6" i="33"/>
  <c r="P6" i="33"/>
  <c r="Q6" i="33"/>
  <c r="C5" i="34"/>
  <c r="D5" i="34"/>
  <c r="E5" i="34"/>
  <c r="F5" i="34"/>
  <c r="G5" i="34"/>
  <c r="H5" i="34"/>
  <c r="I5" i="34"/>
  <c r="J5" i="34"/>
  <c r="K5" i="34"/>
  <c r="L5" i="34"/>
  <c r="M5" i="34"/>
  <c r="N5" i="34"/>
  <c r="O5" i="34"/>
  <c r="P5" i="34"/>
  <c r="Q5" i="34"/>
  <c r="C6" i="34"/>
  <c r="D6" i="34"/>
  <c r="E6" i="34"/>
  <c r="F6" i="34"/>
  <c r="G6" i="34"/>
  <c r="H6" i="34"/>
  <c r="I6" i="34"/>
  <c r="J6" i="34"/>
  <c r="K6" i="34"/>
  <c r="L6" i="34"/>
  <c r="M6" i="34"/>
  <c r="N6" i="34"/>
  <c r="O6" i="34"/>
  <c r="P6" i="34"/>
  <c r="Q6" i="34"/>
  <c r="C7" i="34"/>
  <c r="D7" i="34"/>
  <c r="E7" i="34"/>
  <c r="F7" i="34"/>
  <c r="G7" i="34"/>
  <c r="H7" i="34"/>
  <c r="I7" i="34"/>
  <c r="J7" i="34"/>
  <c r="K7" i="34"/>
  <c r="L7" i="34"/>
  <c r="M7" i="34"/>
  <c r="N7" i="34"/>
  <c r="O7" i="34"/>
  <c r="P7" i="34"/>
  <c r="Q7" i="34"/>
  <c r="C7" i="44" l="1"/>
  <c r="D7" i="44"/>
  <c r="E7" i="44"/>
  <c r="F7" i="44"/>
  <c r="G7" i="44"/>
  <c r="H7" i="44"/>
  <c r="I7" i="44"/>
  <c r="J7" i="44"/>
  <c r="K7" i="44"/>
  <c r="L7" i="44"/>
  <c r="M7" i="44"/>
  <c r="N7" i="44"/>
  <c r="O7" i="44"/>
  <c r="P7" i="44"/>
  <c r="Q7" i="44"/>
  <c r="C6" i="38"/>
  <c r="D6" i="38"/>
  <c r="E6" i="38"/>
  <c r="F6" i="38"/>
  <c r="G6" i="38"/>
  <c r="H6" i="38"/>
  <c r="I6" i="38"/>
  <c r="J6" i="38"/>
  <c r="K6" i="38"/>
  <c r="L6" i="38"/>
  <c r="M6" i="38"/>
  <c r="N6" i="38"/>
  <c r="O6" i="38"/>
  <c r="P6" i="38"/>
  <c r="Q6" i="38"/>
  <c r="C17" i="19" l="1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C33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Q33" i="35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Q6" i="46"/>
  <c r="P6" i="46"/>
  <c r="O6" i="46"/>
  <c r="N6" i="46"/>
  <c r="M6" i="46"/>
  <c r="L6" i="46"/>
  <c r="K6" i="46"/>
  <c r="J6" i="46"/>
  <c r="I6" i="46"/>
  <c r="H6" i="46"/>
  <c r="G6" i="46"/>
  <c r="F6" i="46"/>
  <c r="E6" i="46"/>
  <c r="D6" i="46"/>
  <c r="C6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C10" i="46"/>
  <c r="Q7" i="46"/>
  <c r="P7" i="46"/>
  <c r="O7" i="46"/>
  <c r="N7" i="46"/>
  <c r="M7" i="46"/>
  <c r="L7" i="46"/>
  <c r="K7" i="46"/>
  <c r="J7" i="46"/>
  <c r="I7" i="46"/>
  <c r="H7" i="46"/>
  <c r="G7" i="46"/>
  <c r="F7" i="46"/>
  <c r="E7" i="46"/>
  <c r="D7" i="46"/>
  <c r="C7" i="46"/>
  <c r="Q8" i="27" l="1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C8" i="54"/>
  <c r="Q10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D10" i="49"/>
  <c r="C10" i="49"/>
  <c r="Q9" i="49"/>
  <c r="P9" i="49"/>
  <c r="O9" i="49"/>
  <c r="N9" i="49"/>
  <c r="M9" i="49"/>
  <c r="L9" i="49"/>
  <c r="K9" i="49"/>
  <c r="J9" i="49"/>
  <c r="I9" i="49"/>
  <c r="H9" i="49"/>
  <c r="G9" i="49"/>
  <c r="F9" i="49"/>
  <c r="E9" i="49"/>
  <c r="D9" i="49"/>
  <c r="C9" i="49"/>
  <c r="Q9" i="50"/>
  <c r="P9" i="50"/>
  <c r="O9" i="50"/>
  <c r="N9" i="50"/>
  <c r="M9" i="50"/>
  <c r="L9" i="50"/>
  <c r="K9" i="50"/>
  <c r="J9" i="50"/>
  <c r="I9" i="50"/>
  <c r="H9" i="50"/>
  <c r="G9" i="50"/>
  <c r="F9" i="50"/>
  <c r="E9" i="50"/>
  <c r="D9" i="50"/>
  <c r="C9" i="50"/>
  <c r="Q8" i="50"/>
  <c r="P8" i="50"/>
  <c r="O8" i="50"/>
  <c r="N8" i="50"/>
  <c r="M8" i="50"/>
  <c r="L8" i="50"/>
  <c r="K8" i="50"/>
  <c r="J8" i="50"/>
  <c r="I8" i="50"/>
  <c r="H8" i="50"/>
  <c r="G8" i="50"/>
  <c r="F8" i="50"/>
  <c r="E8" i="50"/>
  <c r="D8" i="50"/>
  <c r="C8" i="50"/>
  <c r="Q8" i="51"/>
  <c r="P8" i="51"/>
  <c r="O8" i="51"/>
  <c r="N8" i="51"/>
  <c r="M8" i="51"/>
  <c r="L8" i="51"/>
  <c r="K8" i="51"/>
  <c r="J8" i="51"/>
  <c r="I8" i="51"/>
  <c r="H8" i="51"/>
  <c r="G8" i="51"/>
  <c r="F8" i="51"/>
  <c r="E8" i="51"/>
  <c r="D8" i="51"/>
  <c r="C8" i="51"/>
  <c r="Q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C12" i="52"/>
  <c r="Q10" i="52"/>
  <c r="P10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C10" i="52"/>
  <c r="Q8" i="52"/>
  <c r="P8" i="52"/>
  <c r="O8" i="52"/>
  <c r="N8" i="52"/>
  <c r="M8" i="52"/>
  <c r="L8" i="52"/>
  <c r="K8" i="52"/>
  <c r="J8" i="52"/>
  <c r="I8" i="52"/>
  <c r="H8" i="52"/>
  <c r="G8" i="52"/>
  <c r="F8" i="52"/>
  <c r="E8" i="52"/>
  <c r="D8" i="52"/>
  <c r="C8" i="52"/>
  <c r="Q18" i="48"/>
  <c r="P18" i="48"/>
  <c r="O18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C4" i="22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C6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C4" i="54"/>
  <c r="Q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C6" i="52"/>
  <c r="Q4" i="52"/>
  <c r="P4" i="52"/>
  <c r="O4" i="52"/>
  <c r="N4" i="52"/>
  <c r="M4" i="52"/>
  <c r="L4" i="52"/>
  <c r="K4" i="52"/>
  <c r="J4" i="52"/>
  <c r="I4" i="52"/>
  <c r="H4" i="52"/>
  <c r="G4" i="52"/>
  <c r="F4" i="52"/>
  <c r="E4" i="52"/>
  <c r="D4" i="52"/>
  <c r="C4" i="52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C6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C4" i="51"/>
  <c r="Q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C6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C4" i="50"/>
  <c r="Q7" i="49"/>
  <c r="P7" i="49"/>
  <c r="O7" i="49"/>
  <c r="N7" i="49"/>
  <c r="M7" i="49"/>
  <c r="L7" i="49"/>
  <c r="K7" i="49"/>
  <c r="J7" i="49"/>
  <c r="I7" i="49"/>
  <c r="H7" i="49"/>
  <c r="G7" i="49"/>
  <c r="F7" i="49"/>
  <c r="E7" i="49"/>
  <c r="D7" i="49"/>
  <c r="C7" i="49"/>
  <c r="Q6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C6" i="49"/>
  <c r="Q4" i="49"/>
  <c r="P4" i="49"/>
  <c r="O4" i="49"/>
  <c r="N4" i="49"/>
  <c r="M4" i="49"/>
  <c r="L4" i="49"/>
  <c r="K4" i="49"/>
  <c r="J4" i="49"/>
  <c r="I4" i="49"/>
  <c r="H4" i="49"/>
  <c r="G4" i="49"/>
  <c r="F4" i="49"/>
  <c r="E4" i="49"/>
  <c r="D4" i="49"/>
  <c r="C4" i="49"/>
  <c r="C15" i="48"/>
  <c r="D15" i="48"/>
  <c r="E15" i="48"/>
  <c r="F15" i="48"/>
  <c r="G15" i="48"/>
  <c r="H15" i="48"/>
  <c r="I15" i="48"/>
  <c r="J15" i="48"/>
  <c r="K15" i="48"/>
  <c r="L15" i="48"/>
  <c r="M15" i="48"/>
  <c r="N15" i="48"/>
  <c r="O15" i="48"/>
  <c r="P15" i="48"/>
  <c r="Q15" i="48"/>
  <c r="C16" i="48"/>
  <c r="D16" i="48"/>
  <c r="E16" i="48"/>
  <c r="F16" i="48"/>
  <c r="G16" i="48"/>
  <c r="H16" i="48"/>
  <c r="I16" i="48"/>
  <c r="J16" i="48"/>
  <c r="K16" i="48"/>
  <c r="L16" i="48"/>
  <c r="M16" i="48"/>
  <c r="N16" i="48"/>
  <c r="O16" i="48"/>
  <c r="P16" i="48"/>
  <c r="Q16" i="48"/>
  <c r="Q14" i="48"/>
  <c r="P14" i="48"/>
  <c r="O14" i="48"/>
  <c r="N14" i="48"/>
  <c r="M14" i="48"/>
  <c r="L14" i="48"/>
  <c r="K14" i="48"/>
  <c r="J14" i="48"/>
  <c r="I14" i="48"/>
  <c r="H14" i="48"/>
  <c r="G14" i="48"/>
  <c r="F14" i="48"/>
  <c r="E14" i="48"/>
  <c r="D14" i="48"/>
  <c r="C14" i="48"/>
  <c r="Q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D13" i="48"/>
  <c r="C13" i="48"/>
  <c r="Q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Q32" i="35" l="1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C11" i="46"/>
  <c r="D11" i="46"/>
  <c r="E11" i="46"/>
  <c r="F11" i="46"/>
  <c r="G11" i="46"/>
  <c r="H11" i="46"/>
  <c r="I11" i="46"/>
  <c r="J11" i="46"/>
  <c r="K11" i="46"/>
  <c r="L11" i="46"/>
  <c r="M11" i="46"/>
  <c r="N11" i="46"/>
  <c r="O11" i="46"/>
  <c r="P11" i="46"/>
  <c r="Q11" i="46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C5" i="29" l="1"/>
  <c r="D5" i="29"/>
  <c r="E5" i="29"/>
  <c r="F5" i="29"/>
  <c r="G5" i="29"/>
  <c r="H5" i="29"/>
  <c r="I5" i="29"/>
  <c r="J5" i="29"/>
  <c r="K5" i="29"/>
  <c r="L5" i="29"/>
  <c r="M5" i="29"/>
  <c r="O5" i="29"/>
  <c r="P5" i="29"/>
  <c r="Q5" i="29"/>
  <c r="C5" i="28" l="1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C6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Q6" i="28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C11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C8" i="45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C9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Q15" i="46"/>
  <c r="P15" i="46"/>
  <c r="O15" i="46"/>
  <c r="N15" i="46"/>
  <c r="M15" i="46"/>
  <c r="L15" i="46"/>
  <c r="K15" i="46"/>
  <c r="J15" i="46"/>
  <c r="I15" i="46"/>
  <c r="H15" i="46"/>
  <c r="G15" i="46"/>
  <c r="F15" i="46"/>
  <c r="E15" i="46"/>
  <c r="D15" i="46"/>
  <c r="C15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D13" i="46"/>
  <c r="C13" i="46"/>
  <c r="C15" i="47"/>
  <c r="D15" i="47"/>
  <c r="E15" i="47"/>
  <c r="F15" i="47"/>
  <c r="G15" i="47"/>
  <c r="H15" i="47"/>
  <c r="I15" i="47"/>
  <c r="J15" i="47"/>
  <c r="K15" i="47"/>
  <c r="L15" i="47"/>
  <c r="M15" i="47"/>
  <c r="N15" i="47"/>
  <c r="O15" i="47"/>
  <c r="P15" i="47"/>
  <c r="Q15" i="47"/>
  <c r="C16" i="47"/>
  <c r="D16" i="47"/>
  <c r="E16" i="47"/>
  <c r="F16" i="47"/>
  <c r="G16" i="47"/>
  <c r="H16" i="47"/>
  <c r="I16" i="47"/>
  <c r="J16" i="47"/>
  <c r="K16" i="47"/>
  <c r="L16" i="47"/>
  <c r="M16" i="47"/>
  <c r="N16" i="47"/>
  <c r="O16" i="47"/>
  <c r="P16" i="47"/>
  <c r="Q16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Q14" i="47"/>
  <c r="P14" i="47"/>
  <c r="O14" i="47"/>
  <c r="N14" i="47"/>
  <c r="M14" i="47"/>
  <c r="L14" i="47"/>
  <c r="K14" i="47"/>
  <c r="J14" i="47"/>
  <c r="I14" i="47"/>
  <c r="H14" i="47"/>
  <c r="G14" i="47"/>
  <c r="F14" i="47"/>
  <c r="E14" i="47"/>
  <c r="D14" i="47"/>
  <c r="C14" i="47"/>
  <c r="Q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D13" i="47"/>
  <c r="C13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Q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C11" i="47"/>
  <c r="C8" i="47"/>
  <c r="D8" i="47"/>
  <c r="E8" i="47"/>
  <c r="F8" i="47"/>
  <c r="G8" i="47"/>
  <c r="H8" i="47"/>
  <c r="I8" i="47"/>
  <c r="J8" i="47"/>
  <c r="K8" i="47"/>
  <c r="L8" i="47"/>
  <c r="M8" i="47"/>
  <c r="N8" i="47"/>
  <c r="O8" i="47"/>
  <c r="P8" i="47"/>
  <c r="Q8" i="47"/>
  <c r="C9" i="47"/>
  <c r="D9" i="47"/>
  <c r="E9" i="47"/>
  <c r="F9" i="47"/>
  <c r="G9" i="47"/>
  <c r="H9" i="47"/>
  <c r="I9" i="47"/>
  <c r="J9" i="47"/>
  <c r="K9" i="47"/>
  <c r="L9" i="47"/>
  <c r="M9" i="47"/>
  <c r="N9" i="47"/>
  <c r="O9" i="47"/>
  <c r="P9" i="47"/>
  <c r="Q9" i="47"/>
  <c r="Q7" i="47"/>
  <c r="P7" i="47"/>
  <c r="O7" i="47"/>
  <c r="N7" i="47"/>
  <c r="M7" i="47"/>
  <c r="L7" i="47"/>
  <c r="K7" i="47"/>
  <c r="J7" i="47"/>
  <c r="I7" i="47"/>
  <c r="H7" i="47"/>
  <c r="G7" i="47"/>
  <c r="F7" i="47"/>
  <c r="E7" i="47"/>
  <c r="D7" i="47"/>
  <c r="C7" i="47"/>
  <c r="Q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Q4" i="47"/>
  <c r="P4" i="47"/>
  <c r="O4" i="47"/>
  <c r="N4" i="47"/>
  <c r="M4" i="47"/>
  <c r="L4" i="47"/>
  <c r="K4" i="47"/>
  <c r="J4" i="47"/>
  <c r="I4" i="47"/>
  <c r="H4" i="47"/>
  <c r="G4" i="47"/>
  <c r="F4" i="47"/>
  <c r="E4" i="47"/>
  <c r="D4" i="47"/>
  <c r="C4" i="47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C8" i="46"/>
  <c r="Q4" i="46"/>
  <c r="P4" i="46"/>
  <c r="O4" i="46"/>
  <c r="N4" i="46"/>
  <c r="M4" i="46"/>
  <c r="L4" i="46"/>
  <c r="K4" i="46"/>
  <c r="J4" i="46"/>
  <c r="I4" i="46"/>
  <c r="H4" i="46"/>
  <c r="G4" i="46"/>
  <c r="F4" i="46"/>
  <c r="E4" i="46"/>
  <c r="D4" i="46"/>
  <c r="C4" i="46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D7" i="45"/>
  <c r="C7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Q4" i="45"/>
  <c r="P4" i="45"/>
  <c r="O4" i="45"/>
  <c r="N4" i="45"/>
  <c r="M4" i="45"/>
  <c r="L4" i="45"/>
  <c r="K4" i="45"/>
  <c r="J4" i="45"/>
  <c r="I4" i="45"/>
  <c r="H4" i="45"/>
  <c r="G4" i="45"/>
  <c r="F4" i="45"/>
  <c r="E4" i="45"/>
  <c r="D4" i="45"/>
  <c r="C4" i="45"/>
  <c r="Q13" i="20" l="1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Q6" i="44" l="1"/>
  <c r="P6" i="44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Q4" i="44"/>
  <c r="P4" i="44"/>
  <c r="O4" i="44"/>
  <c r="N4" i="44"/>
  <c r="M4" i="44"/>
  <c r="L4" i="44"/>
  <c r="K4" i="44"/>
  <c r="J4" i="44"/>
  <c r="I4" i="44"/>
  <c r="H4" i="44"/>
  <c r="G4" i="44"/>
  <c r="F4" i="44"/>
  <c r="E4" i="44"/>
  <c r="D4" i="44"/>
  <c r="C4" i="44"/>
  <c r="Q6" i="43"/>
  <c r="P6" i="43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Q4" i="43"/>
  <c r="P4" i="43"/>
  <c r="O4" i="43"/>
  <c r="N4" i="43"/>
  <c r="M4" i="43"/>
  <c r="L4" i="43"/>
  <c r="K4" i="43"/>
  <c r="J4" i="43"/>
  <c r="I4" i="43"/>
  <c r="H4" i="43"/>
  <c r="G4" i="43"/>
  <c r="F4" i="43"/>
  <c r="E4" i="43"/>
  <c r="D4" i="43"/>
  <c r="C4" i="43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Q4" i="42"/>
  <c r="P4" i="42"/>
  <c r="O4" i="42"/>
  <c r="N4" i="42"/>
  <c r="M4" i="42"/>
  <c r="L4" i="42"/>
  <c r="K4" i="42"/>
  <c r="J4" i="42"/>
  <c r="I4" i="42"/>
  <c r="H4" i="42"/>
  <c r="G4" i="42"/>
  <c r="F4" i="42"/>
  <c r="E4" i="42"/>
  <c r="D4" i="42"/>
  <c r="C4" i="42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Q4" i="41"/>
  <c r="P4" i="41"/>
  <c r="O4" i="41"/>
  <c r="N4" i="41"/>
  <c r="M4" i="41"/>
  <c r="L4" i="41"/>
  <c r="K4" i="41"/>
  <c r="J4" i="41"/>
  <c r="I4" i="41"/>
  <c r="H4" i="41"/>
  <c r="G4" i="41"/>
  <c r="F4" i="41"/>
  <c r="E4" i="41"/>
  <c r="D4" i="41"/>
  <c r="C4" i="41"/>
  <c r="Q4" i="40"/>
  <c r="P4" i="40"/>
  <c r="O4" i="40"/>
  <c r="N4" i="40"/>
  <c r="M4" i="40"/>
  <c r="L4" i="40"/>
  <c r="K4" i="40"/>
  <c r="J4" i="40"/>
  <c r="I4" i="40"/>
  <c r="H4" i="40"/>
  <c r="G4" i="40"/>
  <c r="F4" i="40"/>
  <c r="E4" i="40"/>
  <c r="D4" i="40"/>
  <c r="C4" i="40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C6" i="39"/>
  <c r="Q4" i="39"/>
  <c r="P4" i="39"/>
  <c r="O4" i="39"/>
  <c r="N4" i="39"/>
  <c r="M4" i="39"/>
  <c r="L4" i="39"/>
  <c r="K4" i="39"/>
  <c r="J4" i="39"/>
  <c r="I4" i="39"/>
  <c r="H4" i="39"/>
  <c r="G4" i="39"/>
  <c r="F4" i="39"/>
  <c r="E4" i="39"/>
  <c r="D4" i="39"/>
  <c r="C4" i="39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C5" i="38"/>
  <c r="Q6" i="37"/>
  <c r="P6" i="37"/>
  <c r="O6" i="37"/>
  <c r="N6" i="37"/>
  <c r="M6" i="37"/>
  <c r="L6" i="37"/>
  <c r="K6" i="37"/>
  <c r="J6" i="37"/>
  <c r="I6" i="37"/>
  <c r="H6" i="37"/>
  <c r="G6" i="37"/>
  <c r="F6" i="37"/>
  <c r="E6" i="37"/>
  <c r="D6" i="37"/>
  <c r="C6" i="37"/>
  <c r="Q4" i="37"/>
  <c r="P4" i="37"/>
  <c r="O4" i="37"/>
  <c r="N4" i="37"/>
  <c r="M4" i="37"/>
  <c r="L4" i="37"/>
  <c r="K4" i="37"/>
  <c r="J4" i="37"/>
  <c r="I4" i="37"/>
  <c r="H4" i="37"/>
  <c r="G4" i="37"/>
  <c r="F4" i="37"/>
  <c r="E4" i="37"/>
  <c r="D4" i="37"/>
  <c r="C4" i="37"/>
  <c r="Q6" i="36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C17" i="29" l="1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Q4" i="31"/>
  <c r="P4" i="31"/>
  <c r="O4" i="31"/>
  <c r="M4" i="31"/>
  <c r="L4" i="31"/>
  <c r="K4" i="31"/>
  <c r="J4" i="31"/>
  <c r="I4" i="31"/>
  <c r="H4" i="31"/>
  <c r="G4" i="31"/>
  <c r="F4" i="31"/>
  <c r="E4" i="31"/>
  <c r="D4" i="31"/>
  <c r="C4" i="31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Q4" i="30"/>
  <c r="P4" i="30"/>
  <c r="O4" i="30"/>
  <c r="M4" i="30"/>
  <c r="L4" i="30"/>
  <c r="K4" i="30"/>
  <c r="J4" i="30"/>
  <c r="I4" i="30"/>
  <c r="H4" i="30"/>
  <c r="G4" i="30"/>
  <c r="F4" i="30"/>
  <c r="E4" i="30"/>
  <c r="D4" i="30"/>
  <c r="C4" i="30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Q6" i="29"/>
  <c r="P6" i="29"/>
  <c r="O6" i="29"/>
  <c r="M6" i="29"/>
  <c r="L6" i="29"/>
  <c r="K6" i="29"/>
  <c r="J6" i="29"/>
  <c r="I6" i="29"/>
  <c r="H6" i="29"/>
  <c r="G6" i="29"/>
  <c r="F6" i="29"/>
  <c r="E6" i="29"/>
  <c r="D6" i="29"/>
  <c r="C6" i="29"/>
  <c r="Q4" i="29"/>
  <c r="P4" i="29"/>
  <c r="O4" i="29"/>
  <c r="M4" i="29"/>
  <c r="L4" i="29"/>
  <c r="K4" i="29"/>
  <c r="J4" i="29"/>
  <c r="I4" i="29"/>
  <c r="H4" i="29"/>
  <c r="G4" i="29"/>
  <c r="F4" i="29"/>
  <c r="E4" i="29"/>
  <c r="D4" i="29"/>
  <c r="C4" i="29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Q4" i="20" l="1"/>
  <c r="P4" i="20"/>
  <c r="O4" i="20"/>
  <c r="M4" i="20"/>
  <c r="L4" i="20"/>
  <c r="K4" i="20"/>
  <c r="J4" i="20"/>
  <c r="I4" i="20"/>
  <c r="H4" i="20"/>
  <c r="G4" i="20"/>
  <c r="F4" i="20"/>
  <c r="E4" i="20"/>
  <c r="D4" i="20"/>
  <c r="C4" i="20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</calcChain>
</file>

<file path=xl/sharedStrings.xml><?xml version="1.0" encoding="utf-8"?>
<sst xmlns="http://schemas.openxmlformats.org/spreadsheetml/2006/main" count="3617" uniqueCount="699">
  <si>
    <t>IM</t>
  </si>
  <si>
    <t>Usage</t>
  </si>
  <si>
    <t>Traction power</t>
  </si>
  <si>
    <t>Train length</t>
  </si>
  <si>
    <t>Line category</t>
  </si>
  <si>
    <t>Number of tracks</t>
  </si>
  <si>
    <t>Gradient</t>
  </si>
  <si>
    <t>Gauge</t>
  </si>
  <si>
    <t>Intermodal freight code</t>
  </si>
  <si>
    <t>Signalling</t>
  </si>
  <si>
    <t>Speed</t>
  </si>
  <si>
    <t>Weight</t>
  </si>
  <si>
    <t>Capacity Indication</t>
  </si>
  <si>
    <t>in m</t>
  </si>
  <si>
    <t>in km/h</t>
  </si>
  <si>
    <t>in km</t>
  </si>
  <si>
    <t>x</t>
  </si>
  <si>
    <t>DB Netz</t>
  </si>
  <si>
    <t>PZB</t>
  </si>
  <si>
    <t>P/C 80/410</t>
  </si>
  <si>
    <t>TEN-T status</t>
  </si>
  <si>
    <t>RFC Rhine-Danube</t>
  </si>
  <si>
    <t>Passenger</t>
  </si>
  <si>
    <t>Freight</t>
  </si>
  <si>
    <t>ÖBB Infra</t>
  </si>
  <si>
    <t>Line section</t>
  </si>
  <si>
    <t>Pass</t>
  </si>
  <si>
    <t>Frei</t>
  </si>
  <si>
    <t>Salzburg-Wels</t>
  </si>
  <si>
    <t>Passau-Wels</t>
  </si>
  <si>
    <t>München-Salzburg</t>
  </si>
  <si>
    <t>X</t>
  </si>
  <si>
    <t>PZB, ETCS</t>
  </si>
  <si>
    <t>PZB, LZB, ETCS</t>
  </si>
  <si>
    <t>P/C 50/380</t>
  </si>
  <si>
    <t>GA, G1, G2</t>
  </si>
  <si>
    <t>160</t>
  </si>
  <si>
    <t>Border: Salzburg</t>
  </si>
  <si>
    <t>Border: Ebenfurth</t>
  </si>
  <si>
    <t>Gramatneusiedl - Ebenfurth</t>
  </si>
  <si>
    <t>Parndorf - Kittsee</t>
  </si>
  <si>
    <t>Critical Section</t>
  </si>
  <si>
    <t>Re-routing Section</t>
  </si>
  <si>
    <t>Linz-Wien Zvbf</t>
  </si>
  <si>
    <t>Parndorf-Hegyeshalom</t>
  </si>
  <si>
    <t>C3</t>
  </si>
  <si>
    <t>GCZ3</t>
  </si>
  <si>
    <t>P/C 78/402</t>
  </si>
  <si>
    <t>LS</t>
  </si>
  <si>
    <t>D4</t>
  </si>
  <si>
    <t xml:space="preserve">GC </t>
  </si>
  <si>
    <t>Change of direction in Cheb</t>
  </si>
  <si>
    <t>3 kV DC</t>
  </si>
  <si>
    <t>Z-GCZ3</t>
  </si>
  <si>
    <t>P/C 67/391</t>
  </si>
  <si>
    <t>ŽSR</t>
  </si>
  <si>
    <t>Cheb - Plzeň</t>
  </si>
  <si>
    <t>Furth im Wald - Plzeň</t>
  </si>
  <si>
    <t>Čadca - Žilina</t>
  </si>
  <si>
    <t>Hranice na Moravě - Horní Lideč</t>
  </si>
  <si>
    <t>Schwarndorf - Furth im Wald</t>
  </si>
  <si>
    <t>GYSEV</t>
  </si>
  <si>
    <t>Ebenfurth - Sopron</t>
  </si>
  <si>
    <t>Sopron - Csorna</t>
  </si>
  <si>
    <t>Csorna - Győr</t>
  </si>
  <si>
    <t>Rajka - Hegyeshalom</t>
  </si>
  <si>
    <t>GA, G2</t>
  </si>
  <si>
    <t>C4</t>
  </si>
  <si>
    <t>EVM</t>
  </si>
  <si>
    <t>100/120</t>
  </si>
  <si>
    <t>ETCS L1</t>
  </si>
  <si>
    <t>Ebenfurth - Wiener Neustadt - Sopron</t>
  </si>
  <si>
    <t>Sopron - Szombathely - Csorna</t>
  </si>
  <si>
    <t>Csorna - Hegyeshalom - Győr</t>
  </si>
  <si>
    <t>GC</t>
  </si>
  <si>
    <t>C2</t>
  </si>
  <si>
    <t>GB</t>
  </si>
  <si>
    <t>MÁV</t>
  </si>
  <si>
    <t>Budapest - Szolnok</t>
  </si>
  <si>
    <t>Szolnok - Lőkösháza</t>
  </si>
  <si>
    <t>Budapest - Cegléd - Szolnok</t>
  </si>
  <si>
    <t>CFR</t>
  </si>
  <si>
    <t>Arad - Timisoara</t>
  </si>
  <si>
    <t>Timisoara - Craiova</t>
  </si>
  <si>
    <t>Arad - Simeria</t>
  </si>
  <si>
    <t>Simeria - Filiasi</t>
  </si>
  <si>
    <t>Arad - Radna- Timisoara</t>
  </si>
  <si>
    <t>Arad - Timisoara - Orsova - Filiasi - Simeria</t>
  </si>
  <si>
    <t>Simeria - Sibiu - Brasov</t>
  </si>
  <si>
    <t>Simeria - Ilia - Lugoj - Filiasi</t>
  </si>
  <si>
    <t>Wien - Ebenfurth</t>
  </si>
  <si>
    <t>Indusi 60</t>
  </si>
  <si>
    <t>plus 45</t>
  </si>
  <si>
    <t>80/60</t>
  </si>
  <si>
    <t>~</t>
  </si>
  <si>
    <t>120/80</t>
  </si>
  <si>
    <t>plus 113</t>
  </si>
  <si>
    <t>1, partially 2</t>
  </si>
  <si>
    <t>100/80</t>
  </si>
  <si>
    <t>plus 42</t>
  </si>
  <si>
    <t>1000/2000</t>
  </si>
  <si>
    <t>plus 144</t>
  </si>
  <si>
    <t>Kittsee - Bratislava-Petržalka</t>
  </si>
  <si>
    <t>Horní Lideč - Lúky p. Makytou</t>
  </si>
  <si>
    <t>Mosty u Jablunkova - Čadca</t>
  </si>
  <si>
    <t>Čierna nad Tisou - Čop</t>
  </si>
  <si>
    <t>2‰</t>
  </si>
  <si>
    <t>GC -1VM</t>
  </si>
  <si>
    <t>P/C 80/400</t>
  </si>
  <si>
    <t>Level 0</t>
  </si>
  <si>
    <t>140 - 160</t>
  </si>
  <si>
    <t>Bratislava Petržalka - traction power AC 15 kV 16,7Hz and AC 25 kV 50Hz</t>
  </si>
  <si>
    <t xml:space="preserve">3‰ </t>
  </si>
  <si>
    <t>GB-1VM</t>
  </si>
  <si>
    <t>P/C 70/400</t>
  </si>
  <si>
    <t>DC 3 kV</t>
  </si>
  <si>
    <t xml:space="preserve">18‰ </t>
  </si>
  <si>
    <t>GB/0-VM</t>
  </si>
  <si>
    <t>Level STM</t>
  </si>
  <si>
    <t xml:space="preserve">16‰ </t>
  </si>
  <si>
    <t>GB/1-VM</t>
  </si>
  <si>
    <t>80 - 100</t>
  </si>
  <si>
    <t>700/670</t>
  </si>
  <si>
    <t xml:space="preserve">Marchegg - Devínska Nová Ves </t>
  </si>
  <si>
    <t>Devínska Nová Ves - Bratislava hl.st.</t>
  </si>
  <si>
    <t>Bratislava hl.st. - Bratislava-N. Mesto</t>
  </si>
  <si>
    <t>Bratislava-N. Mesto - Bratislava-Petržalka</t>
  </si>
  <si>
    <t>Bratislava hl.st. - Bratislava-Vajnory</t>
  </si>
  <si>
    <t>Diesel</t>
  </si>
  <si>
    <t>8‰</t>
  </si>
  <si>
    <t>GC/2-VM</t>
  </si>
  <si>
    <t>80-120</t>
  </si>
  <si>
    <t>14‰</t>
  </si>
  <si>
    <t>4-8‰</t>
  </si>
  <si>
    <t>Bratislava-Vajnory - odb. Močiar</t>
  </si>
  <si>
    <t>odb. Močiar - Bratislava-predmestie</t>
  </si>
  <si>
    <t>Bratslava-N.Mesto - Bratislava-Petržalka</t>
  </si>
  <si>
    <t>Lúky p. Makytou - (Púchov) -  Žilina</t>
  </si>
  <si>
    <t>Lúky p. Makytou - Púchov</t>
  </si>
  <si>
    <t>Košice - výh. Slivník</t>
  </si>
  <si>
    <t>výh. Slivník - Trebišov</t>
  </si>
  <si>
    <t>Trebišov - Bánovce nad Ondavou</t>
  </si>
  <si>
    <t>Bánovce nad Ondavou - Maťovce</t>
  </si>
  <si>
    <t>3-8‰</t>
  </si>
  <si>
    <t>3-4‰</t>
  </si>
  <si>
    <t>Level 0, STM</t>
  </si>
  <si>
    <t>120-140</t>
  </si>
  <si>
    <t>5-8‰</t>
  </si>
  <si>
    <t>60-100</t>
  </si>
  <si>
    <t>C4, D4</t>
  </si>
  <si>
    <t>5‰</t>
  </si>
  <si>
    <t>GB/O-VM</t>
  </si>
  <si>
    <t>Komárno and Bratislava-N.Mesto AC 25 kV 50hz</t>
  </si>
  <si>
    <t>16‰</t>
  </si>
  <si>
    <t>Level STM, Level 2 - ETCS 2</t>
  </si>
  <si>
    <t>100-140</t>
  </si>
  <si>
    <t>7‰</t>
  </si>
  <si>
    <t>Level 0, Level 1 - ETCS 1</t>
  </si>
  <si>
    <t>120-160</t>
  </si>
  <si>
    <t>18‰</t>
  </si>
  <si>
    <t>15‰</t>
  </si>
  <si>
    <t>9‰</t>
  </si>
  <si>
    <t>70-80</t>
  </si>
  <si>
    <t>Hranice na Moravě - Mosty u Jablunkova</t>
  </si>
  <si>
    <t>Miscalleanous/ Restrictions</t>
  </si>
  <si>
    <t>Miscalleanous / Restrictions</t>
  </si>
  <si>
    <t>Rusovce - Rajka</t>
  </si>
  <si>
    <t>Bratislava-predmestie - Bratislava N. Mesto</t>
  </si>
  <si>
    <t>Bratislava-N. Mesto - Dunajská Streda - Komárno - Komárom</t>
  </si>
  <si>
    <t>Karlsruhe - Offenburg</t>
  </si>
  <si>
    <t xml:space="preserve">2 to 4 </t>
  </si>
  <si>
    <t>5-10‰</t>
  </si>
  <si>
    <t>Up to 250</t>
  </si>
  <si>
    <t>2645-2805</t>
  </si>
  <si>
    <t>5-10‰ 
(lines 4280 and 4000 run parallel)</t>
  </si>
  <si>
    <t>GA</t>
  </si>
  <si>
    <t>3030-3045 (V-Tfz DB – 232/233)</t>
  </si>
  <si>
    <t>Karlsruhe &lt;-&gt; France, change of direction in Wörth</t>
  </si>
  <si>
    <t>Upon request</t>
  </si>
  <si>
    <t>3030-3945 (V-Tfz DB 232/233)</t>
  </si>
  <si>
    <t>&lt; 12,5‰</t>
  </si>
  <si>
    <t>GB1</t>
  </si>
  <si>
    <t>C45</t>
  </si>
  <si>
    <t>No speed control system</t>
  </si>
  <si>
    <t>Good</t>
  </si>
  <si>
    <t>KVB</t>
  </si>
  <si>
    <t>Limited</t>
  </si>
  <si>
    <t>Karlsruhe Gbf - Wörth</t>
  </si>
  <si>
    <t>Wörth - Lauterbourg (border)</t>
  </si>
  <si>
    <t>Lauterbourg border - Strasbourg</t>
  </si>
  <si>
    <t>Kehl - Appenweier (Offenburg)</t>
  </si>
  <si>
    <t xml:space="preserve">Mannheim - Kaiserslautern - Saarbrücken - Forbach border </t>
  </si>
  <si>
    <t>Forbach (border) - Metz</t>
  </si>
  <si>
    <t>Metz - Réding</t>
  </si>
  <si>
    <t>Réding - Strasbourg</t>
  </si>
  <si>
    <t>Strasbourg-Offenburg</t>
  </si>
  <si>
    <t>&lt; 20‰</t>
  </si>
  <si>
    <t>Up to 160</t>
  </si>
  <si>
    <t>1890-1935</t>
  </si>
  <si>
    <t>SNCF Réseau</t>
  </si>
  <si>
    <t>Excellent</t>
  </si>
  <si>
    <t>Stuttgart - Ulm - Augsburg</t>
  </si>
  <si>
    <t>Augsburg - München</t>
  </si>
  <si>
    <t>München - Rosenheim</t>
  </si>
  <si>
    <t>Rosenheim - Salzburg</t>
  </si>
  <si>
    <t>Hub Würzburg</t>
  </si>
  <si>
    <t>Nürnberg - Passau - Wels</t>
  </si>
  <si>
    <t xml:space="preserve">up to 22,5‰ </t>
  </si>
  <si>
    <t>80 - 200</t>
  </si>
  <si>
    <t>930 - 1385</t>
  </si>
  <si>
    <t>Weight can be increased by pushing between Stuttgart and Ulm</t>
  </si>
  <si>
    <t>160 or 230</t>
  </si>
  <si>
    <t>3145 - 3125</t>
  </si>
  <si>
    <t>2750 - 2550</t>
  </si>
  <si>
    <t>1815 - 1670</t>
  </si>
  <si>
    <t>Limited (Day), Good (Night)</t>
  </si>
  <si>
    <t>1800 - 1870</t>
  </si>
  <si>
    <t>1390 - 1520</t>
  </si>
  <si>
    <t>1 to 2</t>
  </si>
  <si>
    <t>1840 - 1760</t>
  </si>
  <si>
    <t>Marktredwitz - Schirnding</t>
  </si>
  <si>
    <t>Strasbourg - Offenburg - Hattingen - Horb - Stuttgart</t>
  </si>
  <si>
    <t>Stuttgart – Aalen – Nördlingen – Donauwörth – Augsburg</t>
  </si>
  <si>
    <t>Stuttgart – Backnang – Crailsheim – Ansbach – Treuchtlingen – Augsburg</t>
  </si>
  <si>
    <t>Stuttgart – Backnang – Crailsheim – Ansbach – Treuchtlingen – Ingolstadt – München</t>
  </si>
  <si>
    <t>Stuttgart – Darmstadt – Aschaf-fenburg – Würzburg – Ansbach – Treuchtlingen – Augsburg</t>
  </si>
  <si>
    <t>(Ulm –) Neuoffingen – Donauwörth – Ingolstadt – München</t>
  </si>
  <si>
    <t>Augsburg - Mering - Geltendorf - München</t>
  </si>
  <si>
    <t>München – Holzkirchen – Rosenheim</t>
  </si>
  <si>
    <t>Gemünden – Wernfeld – Schweinfurt – Bamberg – Nürnberg</t>
  </si>
  <si>
    <t>Darmstadt – Stuttgart – Backnang – Crailsheim – Ansbach – Nürnberg</t>
  </si>
  <si>
    <t>Hanau – Flieden – Fulda – Großheringen – Bamberg – Nürnberg</t>
  </si>
  <si>
    <t>Nürnberg - Ingolstadt - Regensburg</t>
  </si>
  <si>
    <t>Nürnberg – Ingolstadt – München – Landshut – Plattling</t>
  </si>
  <si>
    <t>Nürnberg - Marktredwitz - Schirnding - Cheb</t>
  </si>
  <si>
    <t>70-140</t>
  </si>
  <si>
    <t>1060 - 1120 (E-Tfz DB 185)</t>
  </si>
  <si>
    <t>1510 - 1755 (E-Tfz DB 185)</t>
  </si>
  <si>
    <t>1510 - 1930 (E-Tfz DB 185)</t>
  </si>
  <si>
    <t>1595 - 1620 (E-Tfz DB 185)</t>
  </si>
  <si>
    <t>2750 - 2690 (E-Tfz DB 185)</t>
  </si>
  <si>
    <t>2740 - 2750 (E-Tfz DB 185)</t>
  </si>
  <si>
    <t>2140 - 1575 (E-Tfz DB 185)</t>
  </si>
  <si>
    <t>1250 - 1250 (E-Tfz DB 185)</t>
  </si>
  <si>
    <t>840 - 770 (E-Tfz DB 185)</t>
  </si>
  <si>
    <t>1820 - 2690 (E-Tfz DB 185)</t>
  </si>
  <si>
    <t>80-160</t>
  </si>
  <si>
    <t>840 - 860 (E-Tfz DB 185)</t>
  </si>
  <si>
    <t>Weight can be increased by pushing train between Großheringen and Bamberg</t>
  </si>
  <si>
    <t>1815 - 1670 (E-Tfz DB 185)</t>
  </si>
  <si>
    <t>2520 - 2640 (E-Tfz DB 185)</t>
  </si>
  <si>
    <t>2400 - 2620 (E-Tfz DB 185)</t>
  </si>
  <si>
    <t>1670 - 1670 (E-Tfz DB 185)</t>
  </si>
  <si>
    <t>1390 - 1520 (V-Tfz DB 232)</t>
  </si>
  <si>
    <t>CM4</t>
  </si>
  <si>
    <t>P/C 38/357</t>
  </si>
  <si>
    <t>910 - 1240 (V-Tfz DB 232)</t>
  </si>
  <si>
    <t>1840 - 1760 (V-Tfz DB 232)</t>
  </si>
  <si>
    <t>München – Plattling – Passau</t>
  </si>
  <si>
    <t>Nürnberg - Schwandorf - Furth im Wald</t>
  </si>
  <si>
    <t>Nürnberg - Ingolstadt - München - Salzburg</t>
  </si>
  <si>
    <t>Section DE-14: Karlsruhe - Offenburg</t>
  </si>
  <si>
    <t>Section DE-7/8: Stuttgart - Ulm - Augsburg</t>
  </si>
  <si>
    <t>Section DE-9: Augsburg - München</t>
  </si>
  <si>
    <t>Section DE-10: München - Rosenheim</t>
  </si>
  <si>
    <t>Rosenheim – Kufstein</t>
  </si>
  <si>
    <t>Wörgl – Bischofshofen – Salzburg</t>
  </si>
  <si>
    <t>Section DE-6: Hub Würzburg</t>
  </si>
  <si>
    <t>Re-routing Option DE-CZ-2: Nürnberg - Marktredwitz - Hof - Plauen - Bad Brambach - Vojtanov - Cheb</t>
  </si>
  <si>
    <t>Nürnberg - Marktredwitz - Hof - Plauen - Bad Brambach</t>
  </si>
  <si>
    <t>Bratislava-Petržalka - Rusovce</t>
  </si>
  <si>
    <t>Bratislava-Vajnory - Nové Zámky</t>
  </si>
  <si>
    <t>Double track</t>
  </si>
  <si>
    <t>Regensburg – Landshut – München – Salzburg</t>
  </si>
  <si>
    <t>Section ID</t>
  </si>
  <si>
    <t>Route</t>
  </si>
  <si>
    <t>DE-CH-2</t>
  </si>
  <si>
    <t>DE-14</t>
  </si>
  <si>
    <t>DE-6</t>
  </si>
  <si>
    <t>DE-7/8</t>
  </si>
  <si>
    <t>DE-9</t>
  </si>
  <si>
    <t>DE-10</t>
  </si>
  <si>
    <t>AT-1</t>
  </si>
  <si>
    <t>Salzburg - Wels</t>
  </si>
  <si>
    <t>AT-2</t>
  </si>
  <si>
    <t>Linz - Wien Zvbf</t>
  </si>
  <si>
    <t>Marktredwitz - Cheb - Plzeň</t>
  </si>
  <si>
    <t>Schwandorf - Furth im Wald - Plzeň</t>
  </si>
  <si>
    <t>DE-FR-1</t>
  </si>
  <si>
    <t>Karlsruhe – Wörth – Strasbourg – Offenburg</t>
  </si>
  <si>
    <t>DE-FR-2</t>
  </si>
  <si>
    <t>Mannheim – Metz – Strasbourg – Offenburg</t>
  </si>
  <si>
    <t>DE-20</t>
  </si>
  <si>
    <t>DE-21</t>
  </si>
  <si>
    <t>DE-22</t>
  </si>
  <si>
    <t>DE-23</t>
  </si>
  <si>
    <t>Stuttgart – Darmstadt – Aschaffenburg – Würzburg – Ansbach – Treuchtlingen – Augsburg</t>
  </si>
  <si>
    <t>DE-25</t>
  </si>
  <si>
    <t>DE-26</t>
  </si>
  <si>
    <t>DE-27</t>
  </si>
  <si>
    <t>München – Plattling – Passau – Wels</t>
  </si>
  <si>
    <t>DE-AT-IT-1</t>
  </si>
  <si>
    <t>Rosenheim – Kufstein – Wörgl – Bischofshofen – Salzburg</t>
  </si>
  <si>
    <t>München - Salzburg - Wels</t>
  </si>
  <si>
    <t>Nürnberg - Ingolstadt - München - Salzburg - Wels</t>
  </si>
  <si>
    <t>Regensburg - Landshut - München - Salzburg - Wels</t>
  </si>
  <si>
    <t>DE-28</t>
  </si>
  <si>
    <t>DE-29</t>
  </si>
  <si>
    <t>München - Salzburg - Bischofshofen - St. Michael - Wien</t>
  </si>
  <si>
    <t>München - Passau - Marchtrenk - Selzthal - St. Michael - Wien</t>
  </si>
  <si>
    <t>DE-CZ-2</t>
  </si>
  <si>
    <t>Nürnberg - Marktredwitz - Hof - Plauen - Bad Brambach - Vojtanov - Cheb</t>
  </si>
  <si>
    <t>Nürnberg - Marktredwitz - Cheb - Plzeň</t>
  </si>
  <si>
    <t>Nürnberg - Schwandorf - Furth im Wald - Plzeň</t>
  </si>
  <si>
    <t>CZ-SK-1</t>
  </si>
  <si>
    <t>Hranice na Moravě - Horní Lideč - Žilina</t>
  </si>
  <si>
    <t>CZ-SK-2</t>
  </si>
  <si>
    <t>Hranice na Moravě - Čadca - Žilina</t>
  </si>
  <si>
    <t>SK-UA-3</t>
  </si>
  <si>
    <t>SK-1</t>
  </si>
  <si>
    <t>Košice - Bánovce nad Ondavou - Maťovce</t>
  </si>
  <si>
    <t>AT-3</t>
  </si>
  <si>
    <t>Wien - Parndorf</t>
  </si>
  <si>
    <t>AT-HU-2</t>
  </si>
  <si>
    <t>Parndorf - Hegyeshalom</t>
  </si>
  <si>
    <t>AT-SK-1</t>
  </si>
  <si>
    <t>Bratislava-Petržalka - Rajka - Hegyeshalom</t>
  </si>
  <si>
    <t>HU-2</t>
  </si>
  <si>
    <t>HU-3</t>
  </si>
  <si>
    <t>HU-4</t>
  </si>
  <si>
    <t>Hegyeshalom - Győr - Komárom - Budapest</t>
  </si>
  <si>
    <t>HU-5</t>
  </si>
  <si>
    <t>HU-6</t>
  </si>
  <si>
    <t>RO-1</t>
  </si>
  <si>
    <t>RO-2</t>
  </si>
  <si>
    <t>RO-3</t>
  </si>
  <si>
    <t>RO-4</t>
  </si>
  <si>
    <t>RO-5</t>
  </si>
  <si>
    <t>RO-6</t>
  </si>
  <si>
    <t>RO-7</t>
  </si>
  <si>
    <t>RO-8</t>
  </si>
  <si>
    <t>Gramatneusiedl - Ebenfurth - Sopron - Györ</t>
  </si>
  <si>
    <t>Parndorf - Bratislava-Petržalka - Nové Zámky - Komárom</t>
  </si>
  <si>
    <t>Parndorf - Bratislava-Petržalka - Dunajská Streda - Komárom</t>
  </si>
  <si>
    <t>HU-7</t>
  </si>
  <si>
    <t>HU-8</t>
  </si>
  <si>
    <t>Bratislava hl.st. - Nové Zámky - Štúrovo - Szob</t>
  </si>
  <si>
    <t>Bratislava hl.st. - Nové Zámky - Komárno - Komárom</t>
  </si>
  <si>
    <t>Marchegg - Devínska Nová Ves - Bratislava hl.st. - Bratislava-N. Mesto - Bratislava-Petržalka</t>
  </si>
  <si>
    <t>Marchegg - Devínska Nová Ves - Bratislava hl.st. - Bratislava-Vajnory - Bratislava-Petržalka</t>
  </si>
  <si>
    <t>Bratislava-Petržalka - Dunajská Streda - Komárno - Komárom</t>
  </si>
  <si>
    <t>Wien - Ebenfurth - Sopron - Győr</t>
  </si>
  <si>
    <t>Wien - Bruck a. d. Leitha - Parndorf - Kittsee - Bratislava - Nové Zámky - Komárom</t>
  </si>
  <si>
    <t>Wien - Bruck a. d. Leitha - Parndorf - Kittsee - Bratislava - Nové Zámky - Štúrovo - Budapest</t>
  </si>
  <si>
    <t>HU-1</t>
  </si>
  <si>
    <t>Szolnok - Püspökladány - Biharkeresztes - Episcopia Bihor - Cluj-Napoca - Coșlariu</t>
  </si>
  <si>
    <t>RO-9</t>
  </si>
  <si>
    <t>RO-10</t>
  </si>
  <si>
    <t>Timisoara - Arad - Simeria  - Filiasi - Craiova</t>
  </si>
  <si>
    <t>RO-11</t>
  </si>
  <si>
    <t>RO-12</t>
  </si>
  <si>
    <t>RO-13</t>
  </si>
  <si>
    <t>RO-14</t>
  </si>
  <si>
    <t>RO-15</t>
  </si>
  <si>
    <t>SK-HU-1a</t>
  </si>
  <si>
    <t>SK-HU-1b</t>
  </si>
  <si>
    <t>AT-SK-2a</t>
  </si>
  <si>
    <t>AT-SK-2b</t>
  </si>
  <si>
    <t>AT-HU-3</t>
  </si>
  <si>
    <t>AT-HU-1a</t>
  </si>
  <si>
    <t>AT-HU-1b</t>
  </si>
  <si>
    <t>AT-HU-1c</t>
  </si>
  <si>
    <t>AT-SK-HU-1a</t>
  </si>
  <si>
    <t>AT-SK-HU-1b</t>
  </si>
  <si>
    <t>AT-SK-HU-2a</t>
  </si>
  <si>
    <t>AT-SK-HU-2b</t>
  </si>
  <si>
    <t>AT-SK-HU-2c</t>
  </si>
  <si>
    <t>AT-SK-HU-2d</t>
  </si>
  <si>
    <t>AT-SK-HU-3a</t>
  </si>
  <si>
    <t>AT-SK-HU-3b</t>
  </si>
  <si>
    <t>AT-SK-HU-3c</t>
  </si>
  <si>
    <t>DE-24a</t>
  </si>
  <si>
    <t>DE-24b</t>
  </si>
  <si>
    <t>DE-24c</t>
  </si>
  <si>
    <t>DE-AT-1a</t>
  </si>
  <si>
    <t>DE-AT-1b</t>
  </si>
  <si>
    <t>DE-AT-1c</t>
  </si>
  <si>
    <t>DE-AT-1d</t>
  </si>
  <si>
    <t>DE-AT-2a</t>
  </si>
  <si>
    <t>DE-AT-2b</t>
  </si>
  <si>
    <t>DE-AT-1e</t>
  </si>
  <si>
    <t>DE-AT-2c</t>
  </si>
  <si>
    <t>DE-CZ-3a</t>
  </si>
  <si>
    <t>DE-CZ-3b</t>
  </si>
  <si>
    <t>DE-CZ-4a</t>
  </si>
  <si>
    <t>DE-CZ-4b</t>
  </si>
  <si>
    <t>HU-RO-1a</t>
  </si>
  <si>
    <t>HU-RO-1b</t>
  </si>
  <si>
    <t>Part</t>
  </si>
  <si>
    <t>Western</t>
  </si>
  <si>
    <t>South-Eastern</t>
  </si>
  <si>
    <t>North-Eastern</t>
  </si>
  <si>
    <t>Section IDs</t>
  </si>
  <si>
    <t>Infrastructure Parameters</t>
  </si>
  <si>
    <t>Vojtanov (border) - Vojtanov - Cheb</t>
  </si>
  <si>
    <t>D3</t>
  </si>
  <si>
    <t>Vojtanov (border) - Vojtanov Diesel; Vojtanov - Cheb 25 kV 50 Hz</t>
  </si>
  <si>
    <t>Capacity middle, depends on time</t>
  </si>
  <si>
    <t>Wien Zvbf-Parndorf</t>
  </si>
  <si>
    <t>Capacity low, depends on time</t>
  </si>
  <si>
    <t>Episcopia B-Cluj-N:  Comprehensive 
Cluj N -Coșlariu: Core</t>
  </si>
  <si>
    <t>P/C 45/375</t>
  </si>
  <si>
    <t>60/70</t>
  </si>
  <si>
    <t>1
2: Ronaț Triaj Gr. D - Timișoara</t>
  </si>
  <si>
    <t>indusi 60</t>
  </si>
  <si>
    <t>1, 2: Cavaran - Zagujeni, Strehala - Filiasi</t>
  </si>
  <si>
    <t>60/100</t>
  </si>
  <si>
    <t>60/120</t>
  </si>
  <si>
    <t>C3/D4</t>
  </si>
  <si>
    <t>2(1)</t>
  </si>
  <si>
    <t>Arad-Radna: Core</t>
  </si>
  <si>
    <t>plus 128</t>
  </si>
  <si>
    <t>plus 390</t>
  </si>
  <si>
    <t>București-Ploiești-Buzău: Core
Buzăy-Fetești-Constanța: Comprehensive
Fetești-Constanța:Core</t>
  </si>
  <si>
    <t>Pitesti-București: Comprehensive</t>
  </si>
  <si>
    <t>Simeria-Filiasi: Comprehensive</t>
  </si>
  <si>
    <t>Episcopia Bihor - Cluj-Napoca</t>
  </si>
  <si>
    <t>1; 2:
Episcopia Bihor - Oșorhei
Telechiu - Aleșd
Poieni - Cluj Napoca - Coșlariu</t>
  </si>
  <si>
    <t>Cluj-Napoca - Coșlariu</t>
  </si>
  <si>
    <t>Arad - Radna</t>
  </si>
  <si>
    <t>Nickelsdorf/Hegyeshalom - Hegyeshalom</t>
  </si>
  <si>
    <t>Hegyeshalom - Tata</t>
  </si>
  <si>
    <t>Tata - Budaörs</t>
  </si>
  <si>
    <t>Budaörs - Budapest-Kelenföld</t>
  </si>
  <si>
    <t>Budapest-Kelenföld - Ferencváros</t>
  </si>
  <si>
    <t>Ferencváros - Kőbánya felső</t>
  </si>
  <si>
    <t>Kőbánya felső - Rákos</t>
  </si>
  <si>
    <t>Rákos - Tápiószele</t>
  </si>
  <si>
    <t>Tápiószele - Szolnok</t>
  </si>
  <si>
    <t>Szolnok - Szajol</t>
  </si>
  <si>
    <t>Szajol - Békéscsaba</t>
  </si>
  <si>
    <t>Békéscsaba - Lőkösháza/Curtici</t>
  </si>
  <si>
    <t>depends on the loco</t>
  </si>
  <si>
    <t>Section: HU-1: Hegyeshalom - Győr - Komárom - Budapest</t>
  </si>
  <si>
    <t>ÖBB/ŽSR</t>
  </si>
  <si>
    <t>ŽSR/MÁV</t>
  </si>
  <si>
    <t>Vác - Rákospalota-Újpest</t>
  </si>
  <si>
    <t>Rákospalota-Újpest - Angyalföld elágazás</t>
  </si>
  <si>
    <t>Angyalföld elágazás - Kőbánya felső</t>
  </si>
  <si>
    <t>Kőbánya felső - Ferencváros</t>
  </si>
  <si>
    <t>Ferencváros - Kőbánya-Kispest</t>
  </si>
  <si>
    <t>Kőbánya-Kispest - Vecsés</t>
  </si>
  <si>
    <t>Vecsés - Albertirsa</t>
  </si>
  <si>
    <t>Albertirsa - Szolnok</t>
  </si>
  <si>
    <t>MÁV/CFR</t>
  </si>
  <si>
    <t>Szolnok - Törökszentmiklós elágazás</t>
  </si>
  <si>
    <t>Törökszentmiklós elágazás - Püspökladány</t>
  </si>
  <si>
    <t>CM2</t>
  </si>
  <si>
    <t>&lt; 4,3‰</t>
  </si>
  <si>
    <t>CM3</t>
  </si>
  <si>
    <t>&lt; 4,6‰</t>
  </si>
  <si>
    <t>&lt; 3,9‰</t>
  </si>
  <si>
    <t>&lt; 6,1‰</t>
  </si>
  <si>
    <t>&lt; 5,9‰</t>
  </si>
  <si>
    <t>&lt; 5,6‰</t>
  </si>
  <si>
    <t>&lt; 3,3‰</t>
  </si>
  <si>
    <t>&lt; 4,2‰</t>
  </si>
  <si>
    <t>&lt; 4,5‰</t>
  </si>
  <si>
    <t>&lt; 5,3‰</t>
  </si>
  <si>
    <t>&lt; 4,1‰</t>
  </si>
  <si>
    <t>&lt; 0,6‰</t>
  </si>
  <si>
    <t>&lt; 3,5‰</t>
  </si>
  <si>
    <t>Püspökladány - Biharkeresztes</t>
  </si>
  <si>
    <t>Komárno - Komárom</t>
  </si>
  <si>
    <t>Nové Zámky - Komárno</t>
  </si>
  <si>
    <t>Bratislava-N. Mesto - Dunajská Streda - Komárno</t>
  </si>
  <si>
    <t>Nové Zámky - Štúrovo / Szob</t>
  </si>
  <si>
    <t>Štúrovo / Szob - Vác</t>
  </si>
  <si>
    <t>Re-routing Option HU-6: Budapest - Cegléd - Szolnok</t>
  </si>
  <si>
    <t>Section HU-2: Budapest - Szolnok</t>
  </si>
  <si>
    <t>Simeria - Vințu de Jos</t>
  </si>
  <si>
    <t>Vințu de Jos-Sibiu: Comprehensive</t>
  </si>
  <si>
    <t>Country</t>
  </si>
  <si>
    <t>Location</t>
  </si>
  <si>
    <t>Vințu de Jos - Sibiu - Brașov</t>
  </si>
  <si>
    <t>Simeria - Ilia - Lugoj - Filiași</t>
  </si>
  <si>
    <t>Simeria - Filiași</t>
  </si>
  <si>
    <t>Radna- Timișoara</t>
  </si>
  <si>
    <t>Timișoara - Craiova</t>
  </si>
  <si>
    <t>Arad - Timișoara</t>
  </si>
  <si>
    <t>Arad - Timișoara - Orșova - Filiași - Simeria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</si>
  <si>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</si>
  <si>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</si>
  <si>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</si>
  <si>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</si>
  <si>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</si>
  <si>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</si>
  <si>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</si>
  <si>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</si>
  <si>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</si>
  <si>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</si>
  <si>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</si>
  <si>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</si>
  <si>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</si>
  <si>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</si>
  <si>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</si>
  <si>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</si>
  <si>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</si>
  <si>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</si>
  <si>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</si>
  <si>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</si>
  <si>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</si>
  <si>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</si>
  <si>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</si>
  <si>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</si>
  <si>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</si>
  <si>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</si>
  <si>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Bratislava-Petržalka - Nové Zámky - Komárno - Komárom</t>
  </si>
  <si>
    <t>Simeria - Mediaș - Brasov</t>
  </si>
  <si>
    <t>Simeria - Mediaș - Brașov</t>
  </si>
  <si>
    <t>Karlsruhe-Offenburg</t>
  </si>
  <si>
    <t>Overview Western Part</t>
  </si>
  <si>
    <t>Overview North-Eastern Part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</si>
  <si>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</si>
  <si>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</si>
  <si>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</si>
  <si>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</si>
  <si>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</si>
  <si>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</si>
  <si>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</si>
  <si>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</si>
  <si>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</si>
  <si>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</si>
  <si>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</si>
  <si>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</si>
  <si>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Re-routing Scenarios: Overview</t>
  </si>
  <si>
    <t>Re-routing Option DE-FR-1: Karlsruhe – Wörth – Strasbourg – Offenburg</t>
  </si>
  <si>
    <t>Re-routing Option DE-FR-2: Mannheim – Metz – Strasbourg – Offenburg</t>
  </si>
  <si>
    <t>Re-routing Option DE-CH-2: Strasbourg - Offenburg - Hattingen - Horb - Stuttgart</t>
  </si>
  <si>
    <t>Re-routing Option DE-20: Gemünden – Wernfeld – Schweinfurt – Bamberg – Nürnberg</t>
  </si>
  <si>
    <t>Re-routing Option DE-21: Darmstadt – Stuttgart – Backnang – Crailsheim – Ansbach – Nürnberg</t>
  </si>
  <si>
    <t>Re-routing Option DE-22: Hanau – Flieden – Fulda – Großheringen – Bamberg – Nürnberg</t>
  </si>
  <si>
    <t>Re-routing Option DE-23: Stuttgart – Aalen – Nördlingen – Donauwörth – Augsburg</t>
  </si>
  <si>
    <t>Re-routing Option DE-24a: Stuttgart – Backnang – Crailsheim – Ansbach – Treuchtlingen – Augsburg</t>
  </si>
  <si>
    <t>Re-routing Option DE-24b: Stuttgart – Backnang – Crailsheim – Ansbach – Treuchtlingen – Ingolstadt – München</t>
  </si>
  <si>
    <t>Re-routing Option DE-24c: Stuttgart – Darmstadt – Aschaffenburg – Würzburg – Ansbach – Treuchtlingen – Augsburg</t>
  </si>
  <si>
    <t>Re-routing Option DE-25: (Ulm –) Neuoffingen – Donauwörth – Ingolstadt – München</t>
  </si>
  <si>
    <t>Re-routing Option DE-26: Augsburg - Mering - Geltendorf - München</t>
  </si>
  <si>
    <t>Re-routing Option DE-27: München – Holzkirchen – Rosenheim</t>
  </si>
  <si>
    <t>Re-routing Option DE-AT-2b: München – Plattling – Passau – Wels</t>
  </si>
  <si>
    <t>Section DE-AT-1a: Rosenheim - Salzburg</t>
  </si>
  <si>
    <t>Re-routing Option DE-AT-IT-1: Rosenheim – Kufstein – Wörgl – Bischofshofen – Salzburg</t>
  </si>
  <si>
    <t>Section DE-AT-2a: Nürnberg - Passau - Wels</t>
  </si>
  <si>
    <t>Re-routing Option DE-AT-1d: München - Salzburg - Wels</t>
  </si>
  <si>
    <t>Re-routing Option DE-AT-1b: Nürnberg - Ingolstadt - München - Salzburg - Wels</t>
  </si>
  <si>
    <t>Re-routing Option DE-AT-1c: Regensburg - Landshut - München - Salzburg - Wels</t>
  </si>
  <si>
    <t>Re-routing Option DE-28: Nürnberg - Ingolstadt - Regensburg</t>
  </si>
  <si>
    <t>Re-routing Option DE-29: Nürnberg – Ingolstadt – München – Landshut – Plattling</t>
  </si>
  <si>
    <t>Section AT-1: Salzburg - Wels</t>
  </si>
  <si>
    <t>Re-routing Option DE-AT-2b: München - Plattling - Passau - Wels</t>
  </si>
  <si>
    <t>Section AT-2: Linz - Wien Zvbf</t>
  </si>
  <si>
    <t>Re-routing Option DE-AT-1e: München - Salzburg - Bischofshofen - St. Michael - Wien</t>
  </si>
  <si>
    <t>Re-routing Option DE-AT-2c: München - Passau - Marchtrenk - Selzthal - St. Michael - Wien</t>
  </si>
  <si>
    <t>Section DE-CZ-4a: Schwandorf - Furth im Wald - Plzeň</t>
  </si>
  <si>
    <t>Re-routing Option DE-CZ-3b: Nürnberg - Marktredwitz - Cheb - Plzeň</t>
  </si>
  <si>
    <t>Section DE-CZ-3a: Marktredwitz - Cheb - Plzeň</t>
  </si>
  <si>
    <t>Re-routing Option DE-CZ-4b: Nürnberg - Schwandorf - Furth im Wald - Plzeň</t>
  </si>
  <si>
    <t>Section CZ-SK-1: Hranice na Moravě - Horní Lideč - Žilina</t>
  </si>
  <si>
    <t>Re-routing Option CZ-SK-2: Hranice na Moravě - Čadca - Žilina</t>
  </si>
  <si>
    <t>Re-routing Option CZ-SK-1: Hranice na Moravě - Horní Lideč - Žilina</t>
  </si>
  <si>
    <t>Section CZ-SK-2: Hranice na Moravě - Čadca - Žilina</t>
  </si>
  <si>
    <t>Section SK-UA-3: Čierna nad Tisou - Čop</t>
  </si>
  <si>
    <t>Re-routing Option SK-1: Košice - Bánovce nad Ondavou - Maťovce</t>
  </si>
  <si>
    <t>Section AT-3: Wien - Parndorf</t>
  </si>
  <si>
    <t>Re-routing Option AT-HU-1c: Gramatneusiedl - Ebenfurth - Sopron - Györ</t>
  </si>
  <si>
    <t>Section AT-HU-3: Parndorf - Hegyeshalom</t>
  </si>
  <si>
    <t>Re-routing Option AT-SK-HU-2b: Parndorf - Bratislava-Petržalka - Nové Zámky - Komárom</t>
  </si>
  <si>
    <t>Re-routing Option AT-SK-HU-3a: Parndorf - Bratislava-Petržalka - Dunajská Streda - Komárom</t>
  </si>
  <si>
    <t>Section AT-HU-1a: Ebenfurth - Sopron</t>
  </si>
  <si>
    <t>Re-routing Option AT-HU-2: Ebenfurth - Wiener Neustadt - Sopron</t>
  </si>
  <si>
    <t>Section HU-7: Sopron - Csorna</t>
  </si>
  <si>
    <t>Re-routing Option HU-4: Sopron - Szombathely - Csorna</t>
  </si>
  <si>
    <t>Section HU-8: Csorna - Győr</t>
  </si>
  <si>
    <t>Re-routing Option HU-5: Csorna - Hegyeshalom - Győr</t>
  </si>
  <si>
    <t>Section SK-HU-1a: Rusovce - Rajka</t>
  </si>
  <si>
    <t>Re-routing Option AT-SK-HU-1a: Bratislava hl.st. - Nové Zámky - Štúrovo - Szob</t>
  </si>
  <si>
    <t>Re-routing Option AT-SK-HU-2d: Bratislava hl.st. - Nové Zámky - Komárno - Komárom</t>
  </si>
  <si>
    <t>Re-routing Option AT-SK-HU-3b: Bratislava-N. Mesto - Dunajská Streda - Komárno - Komárom</t>
  </si>
  <si>
    <t>Section AT-SK-1: Kittsee - Bratislava-Petržalka</t>
  </si>
  <si>
    <t>Re-routing Option AT-SK-2a: Marchegg - Devínska Nová Ves - Bratislava hl.st. - Bratislava-N. Mesto - Bratislava-Petržalka</t>
  </si>
  <si>
    <t>Re-routing Option AT-SK-2b: Marchegg - Devínska Nová Ves - Bratislava hl.st. - Bratislava-Vajnory - Bratislava-Petržalka</t>
  </si>
  <si>
    <t>Section SK-HU-1b: Bratislava-Petržalka - Rajka - Hegyeshalom</t>
  </si>
  <si>
    <t>Re-routing Option AT-SK-HU-3c: Bratislava-Petržalka - Dunajská Streda - Komárno - Komárom</t>
  </si>
  <si>
    <t>Re-routing Option AT-SK-HU-2c: Bratislava-Petržalka - Nové Zámky - Komárom</t>
  </si>
  <si>
    <t>Re-routing Option AT-HU-1b: Wien - Ebenfurth - Sopron - Győr</t>
  </si>
  <si>
    <t>Re-routing Option AT-SK-HU-1b: Wien - Bruck a. d. Leitha - Parndorf - Kittsee - Bratislava - Nové Zámky - Štúrovo - Budapest</t>
  </si>
  <si>
    <t>Re-routing Option AT-SK-HU-2a: Wien - Bruck a. d. Leitha - Parndorf - Kittsee - Bratislava - Nové Zámky - Komárom</t>
  </si>
  <si>
    <t>Section HU-3: Szolnok - Lőkösháza</t>
  </si>
  <si>
    <t>Re-routing Option HU-RO-1b: Szolnok - Püspökladány - Biharkeresztes - Episcopia Bihor - Cluj-Napoca - Coșlariu</t>
  </si>
  <si>
    <t>Section RO-1: Arad - Timișoara</t>
  </si>
  <si>
    <t>Re-routing Option RO-9: Arad - Radna - Timișoara</t>
  </si>
  <si>
    <t>Section RO-2: Timișoara - Craiova</t>
  </si>
  <si>
    <t>Re-routing Option RO-10: Timișoara - Arad - Simeria - Filiași - Craiova</t>
  </si>
  <si>
    <t>Section RO-3: Arad - Simeria</t>
  </si>
  <si>
    <t>Re-routing Option RO-11: Arad - Timișoara - Orșova  - Filiași - Simeria</t>
  </si>
  <si>
    <t>Section RO-4: Simeria - Mediaș - Brașov</t>
  </si>
  <si>
    <t>Re-routing Option RO-12: Simeria - Sibiu - Brașov</t>
  </si>
  <si>
    <t>Section RO-8: Simeria - Filiași</t>
  </si>
  <si>
    <t>Re-routing Option RO-15: Simeria - Ilia - Lugoj - Filiași</t>
  </si>
  <si>
    <t>Overview Central Part</t>
  </si>
  <si>
    <t>Overview South-Eastern Part</t>
  </si>
  <si>
    <t>SZCZ</t>
  </si>
  <si>
    <t>Brașov - București</t>
  </si>
  <si>
    <t>Craiova - București</t>
  </si>
  <si>
    <t>Brasov - București</t>
  </si>
  <si>
    <t>Craiova - Pitesti - București</t>
  </si>
  <si>
    <t>Craiova - Pitești - București</t>
  </si>
  <si>
    <t>București - Constanța</t>
  </si>
  <si>
    <t>București - Ploiești - Buzău - Fetești - Constanța</t>
  </si>
  <si>
    <t>București - Ploiesti - Buzau - Fetesti - Constanța</t>
  </si>
  <si>
    <t>Section RO-5: Brașov - București</t>
  </si>
  <si>
    <t>Section RO-6: București - Constanța</t>
  </si>
  <si>
    <t>Re-routing Option RO-13: București - Ploiești - Buzău - Fetești - Constanța</t>
  </si>
  <si>
    <t>Section RO-7: Craiova - București</t>
  </si>
  <si>
    <t>Re-routing Option RO-14: Craiova - Pitești - București</t>
  </si>
  <si>
    <t>Core+Comprehensive Network</t>
  </si>
  <si>
    <t>Comprehensive Network</t>
  </si>
  <si>
    <t>Core Network</t>
  </si>
  <si>
    <t>11‰</t>
  </si>
  <si>
    <t>10‰</t>
  </si>
  <si>
    <t>4‰</t>
  </si>
  <si>
    <t>15-20‰</t>
  </si>
  <si>
    <t>0 - 5‰</t>
  </si>
  <si>
    <t>0-15‰</t>
  </si>
  <si>
    <t>0-5‰</t>
  </si>
  <si>
    <t>10-15‰</t>
  </si>
  <si>
    <t>34,99‰</t>
  </si>
  <si>
    <t>13‰</t>
  </si>
  <si>
    <t>20‰</t>
  </si>
  <si>
    <t>12,5‰</t>
  </si>
  <si>
    <t>12,04‰</t>
  </si>
  <si>
    <t>26,7‰</t>
  </si>
  <si>
    <t>5-25‰</t>
  </si>
  <si>
    <t>5-20‰</t>
  </si>
  <si>
    <t>5-35‰</t>
  </si>
  <si>
    <t>5-15‰</t>
  </si>
  <si>
    <t>8,127‰</t>
  </si>
  <si>
    <t>Good / Limited</t>
  </si>
  <si>
    <t>Curtici - Arad</t>
  </si>
  <si>
    <t>HU-RO-2</t>
  </si>
  <si>
    <t>Szajol - Curtici - Arad - Simeria - Coșlariu</t>
  </si>
  <si>
    <t>Re-routing Option HU-RO-2: Szajol - Curtici - Arad - Simeria - Coșlariu</t>
  </si>
  <si>
    <t>Timișoara - Arad - Simeria - Filiași</t>
  </si>
  <si>
    <t>Filiași - Craiova</t>
  </si>
  <si>
    <t>Brașov - Simeria - Craiova - București</t>
  </si>
  <si>
    <t>RO-16</t>
  </si>
  <si>
    <t>Re-routing Option RO-16: Brașov - Simeria - Craiova - București</t>
  </si>
  <si>
    <t>61-100</t>
  </si>
  <si>
    <t>121-160</t>
  </si>
  <si>
    <t> 121-160</t>
  </si>
  <si>
    <t>101-120</t>
  </si>
  <si>
    <t>1450 one loco (1216)</t>
  </si>
  <si>
    <t>1650 one loco (1216)</t>
  </si>
  <si>
    <t>750 one loco (1216)</t>
  </si>
  <si>
    <t>DB193/CZ 383:  T4 1600,  S 1300, U 1100</t>
  </si>
  <si>
    <t>CZ 753.7:  T 800,  S 750, U 650</t>
  </si>
  <si>
    <t>193: T4 1300, S 1050, U 900</t>
  </si>
  <si>
    <t>DB 232/233:  T 1020,  S 900</t>
  </si>
  <si>
    <t>max. 2200</t>
  </si>
  <si>
    <t>max. 3800</t>
  </si>
  <si>
    <t>max. 2800</t>
  </si>
  <si>
    <t>max. 4200</t>
  </si>
  <si>
    <t>max. 2600</t>
  </si>
  <si>
    <t>in t</t>
  </si>
  <si>
    <t>Border: Bratislava Petržalka</t>
  </si>
  <si>
    <t>Border: Episcopia Bihor</t>
  </si>
  <si>
    <t>Change of dircetion in Plauen</t>
  </si>
  <si>
    <t>Change of direction in Kornwestheim</t>
  </si>
  <si>
    <t>Change of direction in Ingolstadt</t>
  </si>
  <si>
    <t>Change of direction in Singen (Hohentw) and eventually in area Stuttgart</t>
  </si>
  <si>
    <t>25 kV, 50 Hz AC</t>
  </si>
  <si>
    <t>15 kV, 16.7Hz AC</t>
  </si>
  <si>
    <t>D3: 22,5t (7,2 t/m)</t>
  </si>
  <si>
    <t>D4: 22,5t (8,0 t/m)</t>
  </si>
  <si>
    <t xml:space="preserve">PZB, LZB </t>
  </si>
  <si>
    <t>PZB, LZB (4000 PZB only)</t>
  </si>
  <si>
    <t>Inudsi, PZB</t>
  </si>
  <si>
    <t>Indusi, EVM</t>
  </si>
  <si>
    <t>DC 3 kV; 25 kV, 50 Hz AC</t>
  </si>
  <si>
    <t>Length of section</t>
  </si>
  <si>
    <t>in per mille</t>
  </si>
  <si>
    <t>Section HU-RO-1a: Biharkeresztes - Cluj-Napoca - Coșlariu</t>
  </si>
  <si>
    <t>Biharkeresztes - Coșlariu</t>
  </si>
  <si>
    <t>Salzburg-Bischofshofen-Selzthal</t>
  </si>
  <si>
    <t>Marchtrenk-Selzthal</t>
  </si>
  <si>
    <t>Selzthal-St.Michael-Wien</t>
  </si>
  <si>
    <t>AT-4</t>
  </si>
  <si>
    <t>Salzburg - Bischofshofen - Selthal - Marchtrenk/Linz</t>
  </si>
  <si>
    <t>Re-routing Option AT-4: Salzburg - Bischofshofen - Selzthal - Marchtrenk/Linz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</si>
</sst>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trike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BF8F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20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12" fillId="7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Font="1" applyBorder="1"/>
    <xf numFmtId="0" fontId="13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Border="1"/>
    <xf numFmtId="0" fontId="3" fillId="0" borderId="0" xfId="0" applyFont="1"/>
    <xf numFmtId="49" fontId="1" fillId="9" borderId="1" xfId="0" applyNumberFormat="1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/>
    </xf>
    <xf numFmtId="49" fontId="0" fillId="9" borderId="1" xfId="0" applyNumberFormat="1" applyFont="1" applyFill="1" applyBorder="1"/>
    <xf numFmtId="0" fontId="0" fillId="9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</cellXfs>
  <cellStyles count="1">
    <cellStyle name="Normál" xfId="0" builtinId="0"/>
  </cellStyles>
  <dxfs count="3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BF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988695</xdr:colOff>
      <xdr:row>19</xdr:row>
      <xdr:rowOff>160020</xdr:rowOff>
    </xdr:from>
    <xdr:to>
      <xdr:col>4</xdr:col>
      <xdr:colOff>857250</xdr:colOff>
      <xdr:row>27</xdr:row>
      <xdr:rowOff>64770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520487F-2040-4DEE-A51F-21BC268C1CF6}"/>
            </a:ext>
          </a:extLst>
        </xdr:cNvPr>
        <xdr:cNvSpPr txBox="1"/>
      </xdr:nvSpPr>
      <xdr:spPr>
        <a:xfrm>
          <a:off x="1560195" y="5817870"/>
          <a:ext cx="187833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12</xdr:row>
      <xdr:rowOff>5715</xdr:rowOff>
    </xdr:from>
    <xdr:to>
      <xdr:col>5</xdr:col>
      <xdr:colOff>434340</xdr:colOff>
      <xdr:row>16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92CFA95-6EE5-4C49-B8BF-73D8C3889700}"/>
            </a:ext>
          </a:extLst>
        </xdr:cNvPr>
        <xdr:cNvSpPr txBox="1"/>
      </xdr:nvSpPr>
      <xdr:spPr>
        <a:xfrm>
          <a:off x="1569720" y="1645920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</xdr:colOff>
      <xdr:row>16</xdr:row>
      <xdr:rowOff>150495</xdr:rowOff>
    </xdr:from>
    <xdr:to>
      <xdr:col>9</xdr:col>
      <xdr:colOff>344805</xdr:colOff>
      <xdr:row>26</xdr:row>
      <xdr:rowOff>70485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F980D4A-14FE-43C3-AE25-645BB545FF3F}"/>
            </a:ext>
          </a:extLst>
        </xdr:cNvPr>
        <xdr:cNvSpPr txBox="1"/>
      </xdr:nvSpPr>
      <xdr:spPr>
        <a:xfrm>
          <a:off x="4865370" y="4615815"/>
          <a:ext cx="1872615" cy="167259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12</xdr:row>
      <xdr:rowOff>5715</xdr:rowOff>
    </xdr:from>
    <xdr:to>
      <xdr:col>5</xdr:col>
      <xdr:colOff>434340</xdr:colOff>
      <xdr:row>16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4A9D0D6-0B16-4734-A83E-3B56E85F06FD}"/>
            </a:ext>
          </a:extLst>
        </xdr:cNvPr>
        <xdr:cNvSpPr txBox="1"/>
      </xdr:nvSpPr>
      <xdr:spPr>
        <a:xfrm>
          <a:off x="1569720" y="1645920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910590</xdr:colOff>
      <xdr:row>15</xdr:row>
      <xdr:rowOff>123825</xdr:rowOff>
    </xdr:from>
    <xdr:to>
      <xdr:col>5</xdr:col>
      <xdr:colOff>352425</xdr:colOff>
      <xdr:row>23</xdr:row>
      <xdr:rowOff>28575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C6F05A9-3944-4FDF-A1E6-6C0F2613C97F}"/>
            </a:ext>
          </a:extLst>
        </xdr:cNvPr>
        <xdr:cNvSpPr txBox="1"/>
      </xdr:nvSpPr>
      <xdr:spPr>
        <a:xfrm>
          <a:off x="1482090" y="3505200"/>
          <a:ext cx="1880235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</xdr:colOff>
      <xdr:row>12</xdr:row>
      <xdr:rowOff>131445</xdr:rowOff>
    </xdr:from>
    <xdr:to>
      <xdr:col>6</xdr:col>
      <xdr:colOff>352425</xdr:colOff>
      <xdr:row>18</xdr:row>
      <xdr:rowOff>26670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C3FCBB0-CBCC-4D74-B5C7-83FE03DD0B4A}"/>
            </a:ext>
          </a:extLst>
        </xdr:cNvPr>
        <xdr:cNvSpPr txBox="1"/>
      </xdr:nvSpPr>
      <xdr:spPr>
        <a:xfrm>
          <a:off x="2188845" y="3531870"/>
          <a:ext cx="1878330" cy="923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14</xdr:row>
      <xdr:rowOff>72390</xdr:rowOff>
    </xdr:from>
    <xdr:to>
      <xdr:col>5</xdr:col>
      <xdr:colOff>302895</xdr:colOff>
      <xdr:row>23</xdr:row>
      <xdr:rowOff>167640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F4AD26A-08E3-49FB-8133-CDAE3CC744C7}"/>
            </a:ext>
          </a:extLst>
        </xdr:cNvPr>
        <xdr:cNvSpPr txBox="1"/>
      </xdr:nvSpPr>
      <xdr:spPr>
        <a:xfrm>
          <a:off x="1638300" y="4701540"/>
          <a:ext cx="1779270" cy="1638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22</xdr:row>
      <xdr:rowOff>66675</xdr:rowOff>
    </xdr:from>
    <xdr:to>
      <xdr:col>6</xdr:col>
      <xdr:colOff>152400</xdr:colOff>
      <xdr:row>31</xdr:row>
      <xdr:rowOff>158115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E769F26-4CBB-449F-8746-E83B21756DB1}"/>
            </a:ext>
          </a:extLst>
        </xdr:cNvPr>
        <xdr:cNvSpPr txBox="1"/>
      </xdr:nvSpPr>
      <xdr:spPr>
        <a:xfrm>
          <a:off x="2638425" y="6867525"/>
          <a:ext cx="1819275" cy="15487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5715</xdr:rowOff>
    </xdr:from>
    <xdr:to>
      <xdr:col>5</xdr:col>
      <xdr:colOff>434340</xdr:colOff>
      <xdr:row>11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69CC54B-61A2-45AB-A336-3905E08BCB0B}"/>
            </a:ext>
          </a:extLst>
        </xdr:cNvPr>
        <xdr:cNvSpPr txBox="1"/>
      </xdr:nvSpPr>
      <xdr:spPr>
        <a:xfrm>
          <a:off x="1569720" y="25317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5715</xdr:rowOff>
    </xdr:from>
    <xdr:to>
      <xdr:col>5</xdr:col>
      <xdr:colOff>434340</xdr:colOff>
      <xdr:row>11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05496DD-D5BC-4B9B-9918-18C5125BF4B5}"/>
            </a:ext>
          </a:extLst>
        </xdr:cNvPr>
        <xdr:cNvSpPr txBox="1"/>
      </xdr:nvSpPr>
      <xdr:spPr>
        <a:xfrm>
          <a:off x="1569720" y="25317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5715</xdr:rowOff>
    </xdr:from>
    <xdr:to>
      <xdr:col>5</xdr:col>
      <xdr:colOff>434340</xdr:colOff>
      <xdr:row>11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A45EBDF-1B04-4EEE-A293-395C661504F5}"/>
            </a:ext>
          </a:extLst>
        </xdr:cNvPr>
        <xdr:cNvSpPr txBox="1"/>
      </xdr:nvSpPr>
      <xdr:spPr>
        <a:xfrm>
          <a:off x="1569720" y="25317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607695</xdr:colOff>
      <xdr:row>14</xdr:row>
      <xdr:rowOff>102870</xdr:rowOff>
    </xdr:from>
    <xdr:to>
      <xdr:col>7</xdr:col>
      <xdr:colOff>666750</xdr:colOff>
      <xdr:row>23</xdr:row>
      <xdr:rowOff>7620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C9C0020-60B2-4731-A9BB-5DC0001F571F}"/>
            </a:ext>
          </a:extLst>
        </xdr:cNvPr>
        <xdr:cNvSpPr txBox="1"/>
      </xdr:nvSpPr>
      <xdr:spPr>
        <a:xfrm>
          <a:off x="4570095" y="3646170"/>
          <a:ext cx="1878330" cy="1447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</xdr:colOff>
      <xdr:row>18</xdr:row>
      <xdr:rowOff>55245</xdr:rowOff>
    </xdr:from>
    <xdr:to>
      <xdr:col>5</xdr:col>
      <xdr:colOff>447675</xdr:colOff>
      <xdr:row>22</xdr:row>
      <xdr:rowOff>131445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74E5E8B-53AC-47F0-9EA0-5CD54202E89C}"/>
            </a:ext>
          </a:extLst>
        </xdr:cNvPr>
        <xdr:cNvSpPr txBox="1"/>
      </xdr:nvSpPr>
      <xdr:spPr>
        <a:xfrm>
          <a:off x="1579245" y="2579370"/>
          <a:ext cx="1878330" cy="76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287655</xdr:colOff>
      <xdr:row>21</xdr:row>
      <xdr:rowOff>1905</xdr:rowOff>
    </xdr:from>
    <xdr:to>
      <xdr:col>5</xdr:col>
      <xdr:colOff>693420</xdr:colOff>
      <xdr:row>25</xdr:row>
      <xdr:rowOff>55245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D4D971B-F602-43B6-9531-D1868425185F}"/>
            </a:ext>
          </a:extLst>
        </xdr:cNvPr>
        <xdr:cNvSpPr txBox="1"/>
      </xdr:nvSpPr>
      <xdr:spPr>
        <a:xfrm>
          <a:off x="2249805" y="6012180"/>
          <a:ext cx="1872615" cy="739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20</xdr:row>
      <xdr:rowOff>121920</xdr:rowOff>
    </xdr:from>
    <xdr:to>
      <xdr:col>4</xdr:col>
      <xdr:colOff>704850</xdr:colOff>
      <xdr:row>25</xdr:row>
      <xdr:rowOff>7620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3B4269D-F191-4C57-B2EB-132B9D41BCD3}"/>
            </a:ext>
          </a:extLst>
        </xdr:cNvPr>
        <xdr:cNvSpPr txBox="1"/>
      </xdr:nvSpPr>
      <xdr:spPr>
        <a:xfrm>
          <a:off x="950595" y="3684270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1131570</xdr:colOff>
      <xdr:row>40</xdr:row>
      <xdr:rowOff>17145</xdr:rowOff>
    </xdr:from>
    <xdr:to>
      <xdr:col>5</xdr:col>
      <xdr:colOff>571500</xdr:colOff>
      <xdr:row>44</xdr:row>
      <xdr:rowOff>74295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DCA87E7-5E5C-4EEC-AC9E-5FF4A0B4798C}"/>
            </a:ext>
          </a:extLst>
        </xdr:cNvPr>
        <xdr:cNvSpPr txBox="1"/>
      </xdr:nvSpPr>
      <xdr:spPr>
        <a:xfrm>
          <a:off x="1693545" y="9827895"/>
          <a:ext cx="2316480" cy="704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17</xdr:row>
      <xdr:rowOff>148590</xdr:rowOff>
    </xdr:from>
    <xdr:to>
      <xdr:col>5</xdr:col>
      <xdr:colOff>158115</xdr:colOff>
      <xdr:row>22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F69EB74-A4F7-4715-9283-E416B7FB0345}"/>
            </a:ext>
          </a:extLst>
        </xdr:cNvPr>
        <xdr:cNvSpPr txBox="1"/>
      </xdr:nvSpPr>
      <xdr:spPr>
        <a:xfrm>
          <a:off x="1905000" y="3806190"/>
          <a:ext cx="1824990" cy="708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81915</xdr:rowOff>
    </xdr:from>
    <xdr:to>
      <xdr:col>5</xdr:col>
      <xdr:colOff>434340</xdr:colOff>
      <xdr:row>17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C40ACBE-7CD1-4F41-A241-239E8978A680}"/>
            </a:ext>
          </a:extLst>
        </xdr:cNvPr>
        <xdr:cNvSpPr txBox="1"/>
      </xdr:nvSpPr>
      <xdr:spPr>
        <a:xfrm>
          <a:off x="1971675" y="4063365"/>
          <a:ext cx="1824990" cy="708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617220</xdr:colOff>
      <xdr:row>16</xdr:row>
      <xdr:rowOff>140970</xdr:rowOff>
    </xdr:from>
    <xdr:to>
      <xdr:col>5</xdr:col>
      <xdr:colOff>57150</xdr:colOff>
      <xdr:row>21</xdr:row>
      <xdr:rowOff>26670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7C74D9A-FD6A-4C62-9EB6-D4C27FB33F28}"/>
            </a:ext>
          </a:extLst>
        </xdr:cNvPr>
        <xdr:cNvSpPr txBox="1"/>
      </xdr:nvSpPr>
      <xdr:spPr>
        <a:xfrm>
          <a:off x="1007745" y="3865245"/>
          <a:ext cx="1678305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5715</xdr:rowOff>
    </xdr:from>
    <xdr:to>
      <xdr:col>5</xdr:col>
      <xdr:colOff>434340</xdr:colOff>
      <xdr:row>12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CB278EF-1B0B-448E-A4D5-934C2E53D53E}"/>
            </a:ext>
          </a:extLst>
        </xdr:cNvPr>
        <xdr:cNvSpPr txBox="1"/>
      </xdr:nvSpPr>
      <xdr:spPr>
        <a:xfrm>
          <a:off x="1569720" y="25317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217170</xdr:colOff>
      <xdr:row>10</xdr:row>
      <xdr:rowOff>112395</xdr:rowOff>
    </xdr:from>
    <xdr:to>
      <xdr:col>4</xdr:col>
      <xdr:colOff>342900</xdr:colOff>
      <xdr:row>14</xdr:row>
      <xdr:rowOff>169545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3B320C-3A18-40ED-8DDB-9DEA4F3BF804}"/>
            </a:ext>
          </a:extLst>
        </xdr:cNvPr>
        <xdr:cNvSpPr txBox="1"/>
      </xdr:nvSpPr>
      <xdr:spPr>
        <a:xfrm>
          <a:off x="798195" y="2446020"/>
          <a:ext cx="1678305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5715</xdr:rowOff>
    </xdr:from>
    <xdr:to>
      <xdr:col>5</xdr:col>
      <xdr:colOff>434340</xdr:colOff>
      <xdr:row>11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35F141A-02E4-4FF1-97F6-48DC47BF8AA1}"/>
            </a:ext>
          </a:extLst>
        </xdr:cNvPr>
        <xdr:cNvSpPr txBox="1"/>
      </xdr:nvSpPr>
      <xdr:spPr>
        <a:xfrm>
          <a:off x="1569720" y="25317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360045</xdr:colOff>
      <xdr:row>15</xdr:row>
      <xdr:rowOff>150495</xdr:rowOff>
    </xdr:from>
    <xdr:to>
      <xdr:col>8</xdr:col>
      <xdr:colOff>123825</xdr:colOff>
      <xdr:row>20</xdr:row>
      <xdr:rowOff>36195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A5358CD-03F1-47B0-90B8-3A73D2EEC7DE}"/>
            </a:ext>
          </a:extLst>
        </xdr:cNvPr>
        <xdr:cNvSpPr txBox="1"/>
      </xdr:nvSpPr>
      <xdr:spPr>
        <a:xfrm>
          <a:off x="4074795" y="4046220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8</xdr:row>
      <xdr:rowOff>148590</xdr:rowOff>
    </xdr:from>
    <xdr:to>
      <xdr:col>5</xdr:col>
      <xdr:colOff>377190</xdr:colOff>
      <xdr:row>13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D85D10B-5D08-4B3E-B1DC-D1DD08D5D07F}"/>
            </a:ext>
          </a:extLst>
        </xdr:cNvPr>
        <xdr:cNvSpPr txBox="1"/>
      </xdr:nvSpPr>
      <xdr:spPr>
        <a:xfrm>
          <a:off x="1476375" y="1863090"/>
          <a:ext cx="1824990" cy="7086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864870</xdr:colOff>
      <xdr:row>16</xdr:row>
      <xdr:rowOff>55245</xdr:rowOff>
    </xdr:from>
    <xdr:to>
      <xdr:col>5</xdr:col>
      <xdr:colOff>304800</xdr:colOff>
      <xdr:row>20</xdr:row>
      <xdr:rowOff>112395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D0E5869-FD37-4DF4-B804-F8C2304A1B7F}"/>
            </a:ext>
          </a:extLst>
        </xdr:cNvPr>
        <xdr:cNvSpPr txBox="1"/>
      </xdr:nvSpPr>
      <xdr:spPr>
        <a:xfrm>
          <a:off x="1245870" y="3065145"/>
          <a:ext cx="1678305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5715</xdr:rowOff>
    </xdr:from>
    <xdr:to>
      <xdr:col>5</xdr:col>
      <xdr:colOff>434340</xdr:colOff>
      <xdr:row>11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20E74A6-9E1C-4A20-9903-659F6B8EFA23}"/>
            </a:ext>
          </a:extLst>
        </xdr:cNvPr>
        <xdr:cNvSpPr txBox="1"/>
      </xdr:nvSpPr>
      <xdr:spPr>
        <a:xfrm>
          <a:off x="1569720" y="25317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5715</xdr:rowOff>
    </xdr:from>
    <xdr:to>
      <xdr:col>5</xdr:col>
      <xdr:colOff>434340</xdr:colOff>
      <xdr:row>11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A7A4C0F-FEB5-4D6B-91FA-50CDA7449F31}"/>
            </a:ext>
          </a:extLst>
        </xdr:cNvPr>
        <xdr:cNvSpPr txBox="1"/>
      </xdr:nvSpPr>
      <xdr:spPr>
        <a:xfrm>
          <a:off x="1569720" y="25317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5715</xdr:rowOff>
    </xdr:from>
    <xdr:to>
      <xdr:col>5</xdr:col>
      <xdr:colOff>434340</xdr:colOff>
      <xdr:row>11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6346CCD-D522-4312-82A7-72D1342E2C52}"/>
            </a:ext>
          </a:extLst>
        </xdr:cNvPr>
        <xdr:cNvSpPr txBox="1"/>
      </xdr:nvSpPr>
      <xdr:spPr>
        <a:xfrm>
          <a:off x="1569720" y="25317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</xdr:colOff>
      <xdr:row>12</xdr:row>
      <xdr:rowOff>140970</xdr:rowOff>
    </xdr:from>
    <xdr:to>
      <xdr:col>5</xdr:col>
      <xdr:colOff>476250</xdr:colOff>
      <xdr:row>19</xdr:row>
      <xdr:rowOff>36195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BCCDBA6-23C8-4ABB-BC58-91032F8029F6}"/>
            </a:ext>
          </a:extLst>
        </xdr:cNvPr>
        <xdr:cNvSpPr txBox="1"/>
      </xdr:nvSpPr>
      <xdr:spPr>
        <a:xfrm>
          <a:off x="2265045" y="3522345"/>
          <a:ext cx="1878330" cy="1095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12</xdr:row>
      <xdr:rowOff>83820</xdr:rowOff>
    </xdr:from>
    <xdr:to>
      <xdr:col>5</xdr:col>
      <xdr:colOff>609600</xdr:colOff>
      <xdr:row>16</xdr:row>
      <xdr:rowOff>140970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285AC7B-FC8E-4BA7-91F0-D914160C8581}"/>
            </a:ext>
          </a:extLst>
        </xdr:cNvPr>
        <xdr:cNvSpPr txBox="1"/>
      </xdr:nvSpPr>
      <xdr:spPr>
        <a:xfrm>
          <a:off x="1741170" y="2769870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</xdr:colOff>
      <xdr:row>16</xdr:row>
      <xdr:rowOff>169545</xdr:rowOff>
    </xdr:from>
    <xdr:to>
      <xdr:col>5</xdr:col>
      <xdr:colOff>600075</xdr:colOff>
      <xdr:row>21</xdr:row>
      <xdr:rowOff>55245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CE33662-38A7-41E8-8B7D-4578FE695154}"/>
            </a:ext>
          </a:extLst>
        </xdr:cNvPr>
        <xdr:cNvSpPr txBox="1"/>
      </xdr:nvSpPr>
      <xdr:spPr>
        <a:xfrm>
          <a:off x="1731645" y="3712845"/>
          <a:ext cx="187833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20</xdr:row>
      <xdr:rowOff>11430</xdr:rowOff>
    </xdr:from>
    <xdr:to>
      <xdr:col>6</xdr:col>
      <xdr:colOff>268605</xdr:colOff>
      <xdr:row>24</xdr:row>
      <xdr:rowOff>62865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6A4F915-8E85-4BB7-8866-14CDC8F84083}"/>
            </a:ext>
          </a:extLst>
        </xdr:cNvPr>
        <xdr:cNvSpPr txBox="1"/>
      </xdr:nvSpPr>
      <xdr:spPr>
        <a:xfrm>
          <a:off x="2752725" y="4773930"/>
          <a:ext cx="1878330" cy="73723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14</xdr:row>
      <xdr:rowOff>165735</xdr:rowOff>
    </xdr:from>
    <xdr:to>
      <xdr:col>5</xdr:col>
      <xdr:colOff>266700</xdr:colOff>
      <xdr:row>19</xdr:row>
      <xdr:rowOff>51435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24BC9C6-8B00-4A2A-97E4-C6B415BF6170}"/>
            </a:ext>
          </a:extLst>
        </xdr:cNvPr>
        <xdr:cNvSpPr txBox="1"/>
      </xdr:nvSpPr>
      <xdr:spPr>
        <a:xfrm>
          <a:off x="1407795" y="4021455"/>
          <a:ext cx="1967865" cy="76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1043940</xdr:colOff>
      <xdr:row>13</xdr:row>
      <xdr:rowOff>114300</xdr:rowOff>
    </xdr:from>
    <xdr:to>
      <xdr:col>5</xdr:col>
      <xdr:colOff>182880</xdr:colOff>
      <xdr:row>17</xdr:row>
      <xdr:rowOff>171450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ADA0324-10A6-44BF-86B2-6512619DFE4D}"/>
            </a:ext>
          </a:extLst>
        </xdr:cNvPr>
        <xdr:cNvSpPr txBox="1"/>
      </xdr:nvSpPr>
      <xdr:spPr>
        <a:xfrm>
          <a:off x="1836420" y="5067300"/>
          <a:ext cx="1988820" cy="75819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Please</a:t>
          </a:r>
          <a:r>
            <a:rPr lang="de-DE" sz="1100" b="1" baseline="0"/>
            <a:t> do not change any information on this sheet; this is a automatic transfer</a:t>
          </a:r>
          <a:endParaRPr lang="de-D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Standard RFC RHD">
      <a:dk1>
        <a:sysClr val="windowText" lastClr="000000"/>
      </a:dk1>
      <a:lt1>
        <a:sysClr val="window" lastClr="FFFFFF"/>
      </a:lt1>
      <a:dk2>
        <a:srgbClr val="093354"/>
      </a:dk2>
      <a:lt2>
        <a:srgbClr val="BFC1C9"/>
      </a:lt2>
      <a:accent1>
        <a:srgbClr val="436CAC"/>
      </a:accent1>
      <a:accent2>
        <a:srgbClr val="2F4D7D"/>
      </a:accent2>
      <a:accent3>
        <a:srgbClr val="7797CB"/>
      </a:accent3>
      <a:accent4>
        <a:srgbClr val="04AF6E"/>
      </a:accent4>
      <a:accent5>
        <a:srgbClr val="026A42"/>
      </a:accent5>
      <a:accent6>
        <a:srgbClr val="C00000"/>
      </a:accent6>
      <a:hlink>
        <a:srgbClr val="026A42"/>
      </a:hlink>
      <a:folHlink>
        <a:srgbClr val="04AF6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42"/>
  <sheetViews>
    <sheetView tabSelected="1" topLeftCell="A20" zoomScale="110" zoomScaleNormal="110" workbookViewId="0">
      <selection activeCell="B35" sqref="B35"/>
    </sheetView>
  </sheetViews>
  <sheetFormatPr defaultColWidth="11.42578125" defaultRowHeight="15" x14ac:dyDescent="0.25"/>
  <cols>
    <col min="2" max="2" width="37.7109375" bestFit="1" customWidth="1"/>
  </cols>
  <sheetData>
    <row r="1" spans="1:2" ht="15.75" x14ac:dyDescent="0.25">
      <c r="A1" s="34" t="s">
        <v>535</v>
      </c>
    </row>
    <row r="2" spans="1:2" x14ac:dyDescent="0.25">
      <c r="A2" t="s">
        <v>21</v>
      </c>
    </row>
    <row r="4" spans="1:2" x14ac:dyDescent="0.25">
      <c r="A4" s="30" t="s">
        <v>482</v>
      </c>
      <c r="B4" s="30" t="s">
        <v>483</v>
      </c>
    </row>
    <row r="5" spans="1:2" x14ac:dyDescent="0.25">
      <c r="A5" s="35" t="s">
        <v>491</v>
      </c>
      <c r="B5" s="36" t="s">
        <v>521</v>
      </c>
    </row>
    <row r="6" spans="1:2" x14ac:dyDescent="0.25">
      <c r="A6" s="33" t="s">
        <v>492</v>
      </c>
      <c r="B6" s="32" t="s">
        <v>520</v>
      </c>
    </row>
    <row r="7" spans="1:2" x14ac:dyDescent="0.25">
      <c r="A7" s="31" t="s">
        <v>493</v>
      </c>
      <c r="B7" s="20" t="s">
        <v>205</v>
      </c>
    </row>
    <row r="8" spans="1:2" x14ac:dyDescent="0.25">
      <c r="A8" s="33" t="s">
        <v>494</v>
      </c>
      <c r="B8" s="20" t="s">
        <v>201</v>
      </c>
    </row>
    <row r="9" spans="1:2" x14ac:dyDescent="0.25">
      <c r="A9" s="31" t="s">
        <v>495</v>
      </c>
      <c r="B9" s="20" t="s">
        <v>202</v>
      </c>
    </row>
    <row r="10" spans="1:2" x14ac:dyDescent="0.25">
      <c r="A10" s="33" t="s">
        <v>496</v>
      </c>
      <c r="B10" s="20" t="s">
        <v>203</v>
      </c>
    </row>
    <row r="11" spans="1:2" x14ac:dyDescent="0.25">
      <c r="A11" s="31" t="s">
        <v>497</v>
      </c>
      <c r="B11" s="20" t="s">
        <v>204</v>
      </c>
    </row>
    <row r="12" spans="1:2" x14ac:dyDescent="0.25">
      <c r="A12" s="33" t="s">
        <v>498</v>
      </c>
      <c r="B12" s="20" t="s">
        <v>206</v>
      </c>
    </row>
    <row r="13" spans="1:2" x14ac:dyDescent="0.25">
      <c r="A13" s="31" t="s">
        <v>499</v>
      </c>
      <c r="B13" s="20" t="s">
        <v>283</v>
      </c>
    </row>
    <row r="14" spans="1:2" x14ac:dyDescent="0.25">
      <c r="A14" s="31" t="s">
        <v>500</v>
      </c>
      <c r="B14" s="20" t="s">
        <v>285</v>
      </c>
    </row>
    <row r="15" spans="1:2" x14ac:dyDescent="0.25">
      <c r="A15" s="33" t="s">
        <v>501</v>
      </c>
      <c r="B15" s="20" t="s">
        <v>287</v>
      </c>
    </row>
    <row r="16" spans="1:2" x14ac:dyDescent="0.25">
      <c r="A16" s="31" t="s">
        <v>502</v>
      </c>
      <c r="B16" s="20" t="s">
        <v>286</v>
      </c>
    </row>
    <row r="17" spans="1:2" x14ac:dyDescent="0.25">
      <c r="A17" s="37" t="s">
        <v>503</v>
      </c>
      <c r="B17" s="38" t="s">
        <v>522</v>
      </c>
    </row>
    <row r="18" spans="1:2" x14ac:dyDescent="0.25">
      <c r="A18" s="31" t="s">
        <v>504</v>
      </c>
      <c r="B18" s="19" t="s">
        <v>315</v>
      </c>
    </row>
    <row r="19" spans="1:2" x14ac:dyDescent="0.25">
      <c r="A19" s="33" t="s">
        <v>505</v>
      </c>
      <c r="B19" s="19" t="s">
        <v>317</v>
      </c>
    </row>
    <row r="20" spans="1:2" x14ac:dyDescent="0.25">
      <c r="A20" s="31" t="s">
        <v>506</v>
      </c>
      <c r="B20" s="19" t="s">
        <v>105</v>
      </c>
    </row>
    <row r="21" spans="1:2" x14ac:dyDescent="0.25">
      <c r="A21" s="37" t="s">
        <v>507</v>
      </c>
      <c r="B21" s="38" t="s">
        <v>609</v>
      </c>
    </row>
    <row r="22" spans="1:2" x14ac:dyDescent="0.25">
      <c r="A22" s="31" t="s">
        <v>508</v>
      </c>
      <c r="B22" s="20" t="s">
        <v>322</v>
      </c>
    </row>
    <row r="23" spans="1:2" x14ac:dyDescent="0.25">
      <c r="A23" s="33" t="s">
        <v>509</v>
      </c>
      <c r="B23" s="20" t="s">
        <v>324</v>
      </c>
    </row>
    <row r="24" spans="1:2" x14ac:dyDescent="0.25">
      <c r="A24" s="31" t="s">
        <v>510</v>
      </c>
      <c r="B24" s="20" t="s">
        <v>62</v>
      </c>
    </row>
    <row r="25" spans="1:2" x14ac:dyDescent="0.25">
      <c r="A25" s="33" t="s">
        <v>511</v>
      </c>
      <c r="B25" s="20" t="s">
        <v>63</v>
      </c>
    </row>
    <row r="26" spans="1:2" x14ac:dyDescent="0.25">
      <c r="A26" s="31" t="s">
        <v>512</v>
      </c>
      <c r="B26" s="20" t="s">
        <v>64</v>
      </c>
    </row>
    <row r="27" spans="1:2" x14ac:dyDescent="0.25">
      <c r="A27" s="33" t="s">
        <v>513</v>
      </c>
      <c r="B27" s="20" t="s">
        <v>166</v>
      </c>
    </row>
    <row r="28" spans="1:2" x14ac:dyDescent="0.25">
      <c r="A28" s="31" t="s">
        <v>514</v>
      </c>
      <c r="B28" s="20" t="s">
        <v>102</v>
      </c>
    </row>
    <row r="29" spans="1:2" x14ac:dyDescent="0.25">
      <c r="A29" s="33" t="s">
        <v>515</v>
      </c>
      <c r="B29" s="20" t="s">
        <v>326</v>
      </c>
    </row>
    <row r="30" spans="1:2" x14ac:dyDescent="0.25">
      <c r="A30" s="31" t="s">
        <v>516</v>
      </c>
      <c r="B30" s="22" t="s">
        <v>330</v>
      </c>
    </row>
    <row r="31" spans="1:2" x14ac:dyDescent="0.25">
      <c r="A31" s="37" t="s">
        <v>523</v>
      </c>
      <c r="B31" s="38" t="s">
        <v>610</v>
      </c>
    </row>
    <row r="32" spans="1:2" x14ac:dyDescent="0.25">
      <c r="A32" s="31" t="s">
        <v>524</v>
      </c>
      <c r="B32" s="22" t="s">
        <v>78</v>
      </c>
    </row>
    <row r="33" spans="1:2" x14ac:dyDescent="0.25">
      <c r="A33" s="33" t="s">
        <v>525</v>
      </c>
      <c r="B33" s="22" t="s">
        <v>79</v>
      </c>
    </row>
    <row r="34" spans="1:2" x14ac:dyDescent="0.25">
      <c r="A34" s="31" t="s">
        <v>526</v>
      </c>
      <c r="B34" s="22" t="s">
        <v>692</v>
      </c>
    </row>
    <row r="35" spans="1:2" x14ac:dyDescent="0.25">
      <c r="A35" s="33" t="s">
        <v>527</v>
      </c>
      <c r="B35" s="22" t="s">
        <v>489</v>
      </c>
    </row>
    <row r="36" spans="1:2" x14ac:dyDescent="0.25">
      <c r="A36" s="31" t="s">
        <v>528</v>
      </c>
      <c r="B36" s="22" t="s">
        <v>488</v>
      </c>
    </row>
    <row r="37" spans="1:2" x14ac:dyDescent="0.25">
      <c r="A37" s="33" t="s">
        <v>529</v>
      </c>
      <c r="B37" s="22" t="s">
        <v>84</v>
      </c>
    </row>
    <row r="38" spans="1:2" x14ac:dyDescent="0.25">
      <c r="A38" s="31" t="s">
        <v>530</v>
      </c>
      <c r="B38" s="22" t="s">
        <v>519</v>
      </c>
    </row>
    <row r="39" spans="1:2" x14ac:dyDescent="0.25">
      <c r="A39" s="33" t="s">
        <v>531</v>
      </c>
      <c r="B39" s="22" t="s">
        <v>612</v>
      </c>
    </row>
    <row r="40" spans="1:2" x14ac:dyDescent="0.25">
      <c r="A40" s="31" t="s">
        <v>532</v>
      </c>
      <c r="B40" s="22" t="s">
        <v>617</v>
      </c>
    </row>
    <row r="41" spans="1:2" x14ac:dyDescent="0.25">
      <c r="A41" s="33" t="s">
        <v>533</v>
      </c>
      <c r="B41" s="22" t="s">
        <v>613</v>
      </c>
    </row>
    <row r="42" spans="1:2" x14ac:dyDescent="0.25">
      <c r="A42" s="31" t="s">
        <v>534</v>
      </c>
      <c r="B42" s="17" t="s">
        <v>486</v>
      </c>
    </row>
  </sheetData>
  <phoneticPr fontId="15" type="noConversion"/>
  <conditionalFormatting sqref="B18:B19">
    <cfRule type="duplicateValues" dxfId="328" priority="3"/>
  </conditionalFormatting>
  <conditionalFormatting sqref="B20">
    <cfRule type="duplicateValues" dxfId="327" priority="2"/>
  </conditionalFormatting>
  <conditionalFormatting sqref="B29:B41">
    <cfRule type="duplicateValues" dxfId="326" priority="1"/>
  </conditionalFormatting>
  <conditionalFormatting sqref="B42">
    <cfRule type="duplicateValues" dxfId="325" priority="44"/>
  </conditionalFormatting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8"/>
  <sheetViews>
    <sheetView workbookViewId="0">
      <selection sqref="A1:Q2"/>
    </sheetView>
  </sheetViews>
  <sheetFormatPr defaultColWidth="11.5703125" defaultRowHeight="12.75" x14ac:dyDescent="0.2"/>
  <cols>
    <col min="1" max="1" width="9.85546875" style="6" bestFit="1" customWidth="1"/>
    <col min="2" max="2" width="23.5703125" style="6" customWidth="1"/>
    <col min="3" max="3" width="4.42578125" style="6" bestFit="1" customWidth="1"/>
    <col min="4" max="4" width="4" style="6" bestFit="1" customWidth="1"/>
    <col min="5" max="5" width="14.28515625" style="6" customWidth="1"/>
    <col min="6" max="6" width="6.28515625" style="6" customWidth="1"/>
    <col min="7" max="7" width="16.140625" style="6" bestFit="1" customWidth="1"/>
    <col min="8" max="8" width="10" style="6" customWidth="1"/>
    <col min="9" max="9" width="8.140625" style="6" bestFit="1" customWidth="1"/>
    <col min="10" max="10" width="8.5703125" style="6" bestFit="1" customWidth="1"/>
    <col min="11" max="11" width="14.28515625" style="6" customWidth="1"/>
    <col min="12" max="12" width="12" style="6" bestFit="1" customWidth="1"/>
    <col min="13" max="13" width="5.85546875" style="6" bestFit="1" customWidth="1"/>
    <col min="14" max="14" width="14.28515625" style="6" customWidth="1"/>
    <col min="15" max="15" width="14.42578125" style="6" customWidth="1"/>
    <col min="16" max="16" width="12.1406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552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">
      <c r="A4" s="47" t="s">
        <v>17</v>
      </c>
      <c r="B4" s="47" t="s">
        <v>206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700</v>
      </c>
      <c r="G4" s="41" t="str">
        <f>VLOOKUP($B4,'ALL Parameters'!$B:$T,9,FALSE)</f>
        <v>D4</v>
      </c>
      <c r="H4" s="41">
        <f>VLOOKUP($B4,'ALL Parameters'!$B:$T,10,FALSE)</f>
        <v>2</v>
      </c>
      <c r="I4" s="41">
        <f>VLOOKUP($B4,'ALL Parameters'!$B:$T,11,FALSE)</f>
        <v>0</v>
      </c>
      <c r="J4" s="41">
        <f>VLOOKUP($B4,'ALL Parameters'!$B:$T,12,FALSE)</f>
        <v>0</v>
      </c>
      <c r="K4" s="41" t="str">
        <f>VLOOKUP($B4,'ALL Parameters'!$B:$T,13,FALSE)</f>
        <v>P/C 80/410</v>
      </c>
      <c r="L4" s="41" t="str">
        <f>VLOOKUP($B4,'ALL Parameters'!$B:$T,14,FALSE)</f>
        <v>PZB</v>
      </c>
      <c r="M4" s="41">
        <f>VLOOKUP($B4,'ALL Parameters'!$B:$T,15,FALSE)</f>
        <v>160</v>
      </c>
      <c r="N4" s="41">
        <f>VLOOKUP($B4,'ALL Parameters'!$B:$T,16,FALSE)</f>
        <v>214</v>
      </c>
      <c r="O4" s="41" t="str">
        <f>VLOOKUP($B4,'ALL Parameters'!$B:$T,17,FALSE)</f>
        <v>1800 - 1870</v>
      </c>
      <c r="P4" s="41">
        <f>VLOOKUP($B4,'ALL Parameters'!$B:$T,18,FALSE)</f>
        <v>0</v>
      </c>
      <c r="Q4" s="41" t="str">
        <f>VLOOKUP($B4,'ALL Parameters'!$B:$T,19,FALSE)</f>
        <v>Limited</v>
      </c>
    </row>
    <row r="5" spans="1:17" ht="25.5" x14ac:dyDescent="0.2">
      <c r="A5" s="41" t="s">
        <v>24</v>
      </c>
      <c r="B5" s="41" t="s">
        <v>29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15 kV, 16.7Hz AC</v>
      </c>
      <c r="F5" s="41">
        <f>VLOOKUP($B5,'ALL Parameters'!$B:$T,8,FALSE)</f>
        <v>700</v>
      </c>
      <c r="G5" s="41" t="str">
        <f>VLOOKUP($B5,'ALL Parameters'!$B:$T,9,FALSE)</f>
        <v>D4: 22,5t (8,0 t/m)</v>
      </c>
      <c r="H5" s="41">
        <f>VLOOKUP($B5,'ALL Parameters'!$B:$T,10,FALSE)</f>
        <v>2</v>
      </c>
      <c r="I5" s="41" t="str">
        <f>VLOOKUP($B5,'ALL Parameters'!$B:$T,11,FALSE)</f>
        <v>8,127‰</v>
      </c>
      <c r="J5" s="41" t="str">
        <f>VLOOKUP($B5,'ALL Parameters'!$B:$T,12,FALSE)</f>
        <v>GA, G1, G2</v>
      </c>
      <c r="K5" s="41" t="str">
        <f>VLOOKUP($B5,'ALL Parameters'!$B:$T,13,FALSE)</f>
        <v>P/C 80/410</v>
      </c>
      <c r="L5" s="41" t="str">
        <f>VLOOKUP($B5,'ALL Parameters'!$B:$T,14,FALSE)</f>
        <v>PZB, ETCS</v>
      </c>
      <c r="M5" s="41" t="str">
        <f>VLOOKUP($B5,'ALL Parameters'!$B:$T,15,FALSE)</f>
        <v>160</v>
      </c>
      <c r="N5" s="41">
        <f>VLOOKUP($B5,'ALL Parameters'!$B:$T,16,FALSE)</f>
        <v>82</v>
      </c>
      <c r="O5" s="41">
        <f>VLOOKUP($B5,'ALL Parameters'!$B:$T,17,FALSE)</f>
        <v>1450</v>
      </c>
      <c r="P5" s="41">
        <f>VLOOKUP($B5,'ALL Parameters'!$B:$T,18,FALSE)</f>
        <v>0</v>
      </c>
      <c r="Q5" s="41">
        <f>VLOOKUP($B5,'ALL Parameters'!$B:$T,19,FALSE)</f>
        <v>0</v>
      </c>
    </row>
    <row r="6" spans="1:17" x14ac:dyDescent="0.2">
      <c r="A6" s="61" t="s">
        <v>553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25.5" x14ac:dyDescent="0.2">
      <c r="A7" s="41" t="s">
        <v>17</v>
      </c>
      <c r="B7" s="41" t="s">
        <v>30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15 kV, 16.7Hz AC</v>
      </c>
      <c r="F7" s="41">
        <f>VLOOKUP($B7,'ALL Parameters'!$B:$T,8,FALSE)</f>
        <v>610</v>
      </c>
      <c r="G7" s="41" t="str">
        <f>VLOOKUP($B7,'ALL Parameters'!$B:$T,9,FALSE)</f>
        <v>D4: 22,5t (8,0 t/m)</v>
      </c>
      <c r="H7" s="41">
        <f>VLOOKUP($B7,'ALL Parameters'!$B:$T,10,FALSE)</f>
        <v>2</v>
      </c>
      <c r="I7" s="41">
        <f>VLOOKUP($B7,'ALL Parameters'!$B:$T,11,FALSE)</f>
        <v>0</v>
      </c>
      <c r="J7" s="41">
        <f>VLOOKUP($B7,'ALL Parameters'!$B:$T,12,FALSE)</f>
        <v>0</v>
      </c>
      <c r="K7" s="41" t="str">
        <f>VLOOKUP($B7,'ALL Parameters'!$B:$T,13,FALSE)</f>
        <v>P/C 80/410</v>
      </c>
      <c r="L7" s="41" t="str">
        <f>VLOOKUP($B7,'ALL Parameters'!$B:$T,14,FALSE)</f>
        <v>PZB</v>
      </c>
      <c r="M7" s="41">
        <f>VLOOKUP($B7,'ALL Parameters'!$B:$T,15,FALSE)</f>
        <v>160</v>
      </c>
      <c r="N7" s="41">
        <f>VLOOKUP($B7,'ALL Parameters'!$B:$T,16,FALSE)</f>
        <v>141</v>
      </c>
      <c r="O7" s="41">
        <f>VLOOKUP($B7,'ALL Parameters'!$B:$T,17,FALSE)</f>
        <v>1800</v>
      </c>
      <c r="P7" s="41" t="str">
        <f>VLOOKUP($B7,'ALL Parameters'!$B:$T,18,FALSE)</f>
        <v>Border: Salzburg</v>
      </c>
      <c r="Q7" s="41" t="str">
        <f>VLOOKUP($B7,'ALL Parameters'!$B:$T,19,FALSE)</f>
        <v>Good</v>
      </c>
    </row>
    <row r="8" spans="1:17" ht="25.5" x14ac:dyDescent="0.2">
      <c r="A8" s="41" t="s">
        <v>24</v>
      </c>
      <c r="B8" s="41" t="s">
        <v>28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15 kV, 16.7Hz AC</v>
      </c>
      <c r="F8" s="41">
        <f>VLOOKUP($B8,'ALL Parameters'!$B:$T,8,FALSE)</f>
        <v>610</v>
      </c>
      <c r="G8" s="41" t="str">
        <f>VLOOKUP($B8,'ALL Parameters'!$B:$T,9,FALSE)</f>
        <v>D4: 22,5t (8,0 t/m)</v>
      </c>
      <c r="H8" s="41">
        <f>VLOOKUP($B8,'ALL Parameters'!$B:$T,10,FALSE)</f>
        <v>2</v>
      </c>
      <c r="I8" s="41" t="str">
        <f>VLOOKUP($B8,'ALL Parameters'!$B:$T,11,FALSE)</f>
        <v>12,04‰</v>
      </c>
      <c r="J8" s="41" t="str">
        <f>VLOOKUP($B8,'ALL Parameters'!$B:$T,12,FALSE)</f>
        <v>GA, G1, G2</v>
      </c>
      <c r="K8" s="41" t="str">
        <f>VLOOKUP($B8,'ALL Parameters'!$B:$T,13,FALSE)</f>
        <v>P/C 80/410</v>
      </c>
      <c r="L8" s="41" t="str">
        <f>VLOOKUP($B8,'ALL Parameters'!$B:$T,14,FALSE)</f>
        <v>PZB, LZB, ETCS</v>
      </c>
      <c r="M8" s="41">
        <f>VLOOKUP($B8,'ALL Parameters'!$B:$T,15,FALSE)</f>
        <v>200</v>
      </c>
      <c r="N8" s="41">
        <f>VLOOKUP($B8,'ALL Parameters'!$B:$T,16,FALSE)</f>
        <v>100</v>
      </c>
      <c r="O8" s="41">
        <f>VLOOKUP($B8,'ALL Parameters'!$B:$T,17,FALSE)</f>
        <v>1250</v>
      </c>
      <c r="P8" s="41">
        <f>VLOOKUP($B8,'ALL Parameters'!$B:$T,18,FALSE)</f>
        <v>0</v>
      </c>
      <c r="Q8" s="41">
        <f>VLOOKUP($B8,'ALL Parameters'!$B:$T,19,FALSE)</f>
        <v>0</v>
      </c>
    </row>
    <row r="9" spans="1:17" x14ac:dyDescent="0.2">
      <c r="A9" s="61" t="s">
        <v>554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25.5" x14ac:dyDescent="0.2">
      <c r="A10" s="41" t="s">
        <v>17</v>
      </c>
      <c r="B10" s="41" t="s">
        <v>260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15 kV, 16.7Hz AC</v>
      </c>
      <c r="F10" s="41">
        <f>VLOOKUP($B10,'ALL Parameters'!$B:$T,8,FALSE)</f>
        <v>630</v>
      </c>
      <c r="G10" s="41" t="str">
        <f>VLOOKUP($B10,'ALL Parameters'!$B:$T,9,FALSE)</f>
        <v>D4</v>
      </c>
      <c r="H10" s="41">
        <f>VLOOKUP($B10,'ALL Parameters'!$B:$T,10,FALSE)</f>
        <v>2</v>
      </c>
      <c r="I10" s="41">
        <f>VLOOKUP($B10,'ALL Parameters'!$B:$T,11,FALSE)</f>
        <v>0</v>
      </c>
      <c r="J10" s="41" t="str">
        <f>VLOOKUP($B10,'ALL Parameters'!$B:$T,12,FALSE)</f>
        <v>Upon request</v>
      </c>
      <c r="K10" s="41" t="str">
        <f>VLOOKUP($B10,'ALL Parameters'!$B:$T,13,FALSE)</f>
        <v>P/C 80/410</v>
      </c>
      <c r="L10" s="41" t="str">
        <f>VLOOKUP($B10,'ALL Parameters'!$B:$T,14,FALSE)</f>
        <v>PZB</v>
      </c>
      <c r="M10" s="41">
        <f>VLOOKUP($B10,'ALL Parameters'!$B:$T,15,FALSE)</f>
        <v>160</v>
      </c>
      <c r="N10" s="41">
        <f>VLOOKUP($B10,'ALL Parameters'!$B:$T,16,FALSE)</f>
        <v>344</v>
      </c>
      <c r="O10" s="41" t="str">
        <f>VLOOKUP($B10,'ALL Parameters'!$B:$T,17,FALSE)</f>
        <v>1815 - 1670 (E-Tfz DB 185)</v>
      </c>
      <c r="P10" s="41">
        <f>VLOOKUP($B10,'ALL Parameters'!$B:$T,18,FALSE)</f>
        <v>0</v>
      </c>
      <c r="Q10" s="41" t="str">
        <f>VLOOKUP($B10,'ALL Parameters'!$B:$T,19,FALSE)</f>
        <v>Limited</v>
      </c>
    </row>
    <row r="11" spans="1:17" ht="25.5" x14ac:dyDescent="0.2">
      <c r="A11" s="41" t="s">
        <v>24</v>
      </c>
      <c r="B11" s="41" t="s">
        <v>28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15 kV, 16.7Hz AC</v>
      </c>
      <c r="F11" s="41">
        <f>VLOOKUP($B11,'ALL Parameters'!$B:$T,8,FALSE)</f>
        <v>610</v>
      </c>
      <c r="G11" s="41" t="str">
        <f>VLOOKUP($B11,'ALL Parameters'!$B:$T,9,FALSE)</f>
        <v>D4: 22,5t (8,0 t/m)</v>
      </c>
      <c r="H11" s="41">
        <f>VLOOKUP($B11,'ALL Parameters'!$B:$T,10,FALSE)</f>
        <v>2</v>
      </c>
      <c r="I11" s="41" t="str">
        <f>VLOOKUP($B11,'ALL Parameters'!$B:$T,11,FALSE)</f>
        <v>12,04‰</v>
      </c>
      <c r="J11" s="41" t="str">
        <f>VLOOKUP($B11,'ALL Parameters'!$B:$T,12,FALSE)</f>
        <v>GA, G1, G2</v>
      </c>
      <c r="K11" s="41" t="str">
        <f>VLOOKUP($B11,'ALL Parameters'!$B:$T,13,FALSE)</f>
        <v>P/C 80/410</v>
      </c>
      <c r="L11" s="41" t="str">
        <f>VLOOKUP($B11,'ALL Parameters'!$B:$T,14,FALSE)</f>
        <v>PZB, LZB, ETCS</v>
      </c>
      <c r="M11" s="41">
        <f>VLOOKUP($B11,'ALL Parameters'!$B:$T,15,FALSE)</f>
        <v>200</v>
      </c>
      <c r="N11" s="41">
        <f>VLOOKUP($B11,'ALL Parameters'!$B:$T,16,FALSE)</f>
        <v>100</v>
      </c>
      <c r="O11" s="41">
        <f>VLOOKUP($B11,'ALL Parameters'!$B:$T,17,FALSE)</f>
        <v>1250</v>
      </c>
      <c r="P11" s="41">
        <f>VLOOKUP($B11,'ALL Parameters'!$B:$T,18,FALSE)</f>
        <v>0</v>
      </c>
      <c r="Q11" s="41">
        <f>VLOOKUP($B11,'ALL Parameters'!$B:$T,19,FALSE)</f>
        <v>0</v>
      </c>
    </row>
    <row r="12" spans="1:17" x14ac:dyDescent="0.2">
      <c r="A12" s="61" t="s">
        <v>555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5.5" x14ac:dyDescent="0.2">
      <c r="A13" s="41" t="s">
        <v>17</v>
      </c>
      <c r="B13" s="41" t="s">
        <v>273</v>
      </c>
      <c r="C13" s="41" t="str">
        <f>VLOOKUP($B13,'ALL Parameters'!$B:$T,5,FALSE)</f>
        <v>x</v>
      </c>
      <c r="D13" s="41" t="str">
        <f>VLOOKUP($B13,'ALL Parameters'!$B:$T,6,FALSE)</f>
        <v>x</v>
      </c>
      <c r="E13" s="41" t="str">
        <f>VLOOKUP($B13,'ALL Parameters'!$B:$T,7,FALSE)</f>
        <v>15 kV, 16.7Hz AC</v>
      </c>
      <c r="F13" s="41">
        <f>VLOOKUP($B13,'ALL Parameters'!$B:$T,8,FALSE)</f>
        <v>630</v>
      </c>
      <c r="G13" s="41" t="str">
        <f>VLOOKUP($B13,'ALL Parameters'!$B:$T,9,FALSE)</f>
        <v>D4</v>
      </c>
      <c r="H13" s="41">
        <f>VLOOKUP($B13,'ALL Parameters'!$B:$T,10,FALSE)</f>
        <v>2</v>
      </c>
      <c r="I13" s="41">
        <f>VLOOKUP($B13,'ALL Parameters'!$B:$T,11,FALSE)</f>
        <v>0</v>
      </c>
      <c r="J13" s="41" t="str">
        <f>VLOOKUP($B13,'ALL Parameters'!$B:$T,12,FALSE)</f>
        <v>Upon request</v>
      </c>
      <c r="K13" s="41" t="str">
        <f>VLOOKUP($B13,'ALL Parameters'!$B:$T,13,FALSE)</f>
        <v>P/C 80/410</v>
      </c>
      <c r="L13" s="41" t="str">
        <f>VLOOKUP($B13,'ALL Parameters'!$B:$T,14,FALSE)</f>
        <v>PZB</v>
      </c>
      <c r="M13" s="41">
        <f>VLOOKUP($B13,'ALL Parameters'!$B:$T,15,FALSE)</f>
        <v>120</v>
      </c>
      <c r="N13" s="41">
        <f>VLOOKUP($B13,'ALL Parameters'!$B:$T,16,FALSE)</f>
        <v>287</v>
      </c>
      <c r="O13" s="41" t="str">
        <f>VLOOKUP($B13,'ALL Parameters'!$B:$T,17,FALSE)</f>
        <v>1670 - 1670 (E-Tfz DB 185)</v>
      </c>
      <c r="P13" s="41">
        <f>VLOOKUP($B13,'ALL Parameters'!$B:$T,18,FALSE)</f>
        <v>0</v>
      </c>
      <c r="Q13" s="41" t="str">
        <f>VLOOKUP($B13,'ALL Parameters'!$B:$T,19,FALSE)</f>
        <v>Limited</v>
      </c>
    </row>
    <row r="14" spans="1:17" ht="25.5" x14ac:dyDescent="0.2">
      <c r="A14" s="41" t="s">
        <v>24</v>
      </c>
      <c r="B14" s="41" t="s">
        <v>28</v>
      </c>
      <c r="C14" s="41" t="str">
        <f>VLOOKUP($B14,'ALL Parameters'!$B:$T,5,FALSE)</f>
        <v>x</v>
      </c>
      <c r="D14" s="41" t="str">
        <f>VLOOKUP($B14,'ALL Parameters'!$B:$T,6,FALSE)</f>
        <v>x</v>
      </c>
      <c r="E14" s="41" t="str">
        <f>VLOOKUP($B14,'ALL Parameters'!$B:$T,7,FALSE)</f>
        <v>15 kV, 16.7Hz AC</v>
      </c>
      <c r="F14" s="41">
        <f>VLOOKUP($B14,'ALL Parameters'!$B:$T,8,FALSE)</f>
        <v>610</v>
      </c>
      <c r="G14" s="41" t="str">
        <f>VLOOKUP($B14,'ALL Parameters'!$B:$T,9,FALSE)</f>
        <v>D4: 22,5t (8,0 t/m)</v>
      </c>
      <c r="H14" s="41">
        <f>VLOOKUP($B14,'ALL Parameters'!$B:$T,10,FALSE)</f>
        <v>2</v>
      </c>
      <c r="I14" s="41" t="str">
        <f>VLOOKUP($B14,'ALL Parameters'!$B:$T,11,FALSE)</f>
        <v>12,04‰</v>
      </c>
      <c r="J14" s="41" t="str">
        <f>VLOOKUP($B14,'ALL Parameters'!$B:$T,12,FALSE)</f>
        <v>GA, G1, G2</v>
      </c>
      <c r="K14" s="41" t="str">
        <f>VLOOKUP($B14,'ALL Parameters'!$B:$T,13,FALSE)</f>
        <v>P/C 80/410</v>
      </c>
      <c r="L14" s="41" t="str">
        <f>VLOOKUP($B14,'ALL Parameters'!$B:$T,14,FALSE)</f>
        <v>PZB, LZB, ETCS</v>
      </c>
      <c r="M14" s="41">
        <f>VLOOKUP($B14,'ALL Parameters'!$B:$T,15,FALSE)</f>
        <v>200</v>
      </c>
      <c r="N14" s="41">
        <f>VLOOKUP($B14,'ALL Parameters'!$B:$T,16,FALSE)</f>
        <v>100</v>
      </c>
      <c r="O14" s="41">
        <f>VLOOKUP($B14,'ALL Parameters'!$B:$T,17,FALSE)</f>
        <v>1250</v>
      </c>
      <c r="P14" s="41">
        <f>VLOOKUP($B14,'ALL Parameters'!$B:$T,18,FALSE)</f>
        <v>0</v>
      </c>
      <c r="Q14" s="41">
        <f>VLOOKUP($B14,'ALL Parameters'!$B:$T,19,FALSE)</f>
        <v>0</v>
      </c>
    </row>
    <row r="15" spans="1:17" x14ac:dyDescent="0.2">
      <c r="A15" s="61" t="s">
        <v>556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5.5" x14ac:dyDescent="0.2">
      <c r="A16" s="41" t="s">
        <v>17</v>
      </c>
      <c r="B16" s="41" t="s">
        <v>232</v>
      </c>
      <c r="C16" s="41" t="str">
        <f>VLOOKUP($B16,'ALL Parameters'!$B:$T,5,FALSE)</f>
        <v>x</v>
      </c>
      <c r="D16" s="41" t="str">
        <f>VLOOKUP($B16,'ALL Parameters'!$B:$T,6,FALSE)</f>
        <v>x</v>
      </c>
      <c r="E16" s="41" t="str">
        <f>VLOOKUP($B16,'ALL Parameters'!$B:$T,7,FALSE)</f>
        <v>15 kV, 16.7Hz AC</v>
      </c>
      <c r="F16" s="41">
        <f>VLOOKUP($B16,'ALL Parameters'!$B:$T,8,FALSE)</f>
        <v>740</v>
      </c>
      <c r="G16" s="41" t="str">
        <f>VLOOKUP($B16,'ALL Parameters'!$B:$T,9,FALSE)</f>
        <v>D4</v>
      </c>
      <c r="H16" s="41" t="str">
        <f>VLOOKUP($B16,'ALL Parameters'!$B:$T,10,FALSE)</f>
        <v>1 to 2</v>
      </c>
      <c r="I16" s="41">
        <f>VLOOKUP($B16,'ALL Parameters'!$B:$T,11,FALSE)</f>
        <v>0</v>
      </c>
      <c r="J16" s="41" t="str">
        <f>VLOOKUP($B16,'ALL Parameters'!$B:$T,12,FALSE)</f>
        <v>Upon request</v>
      </c>
      <c r="K16" s="41" t="str">
        <f>VLOOKUP($B16,'ALL Parameters'!$B:$T,13,FALSE)</f>
        <v>P/C 80/410</v>
      </c>
      <c r="L16" s="41" t="str">
        <f>VLOOKUP($B16,'ALL Parameters'!$B:$T,14,FALSE)</f>
        <v>PZB</v>
      </c>
      <c r="M16" s="41">
        <f>VLOOKUP($B16,'ALL Parameters'!$B:$T,15,FALSE)</f>
        <v>160</v>
      </c>
      <c r="N16" s="41">
        <f>VLOOKUP($B16,'ALL Parameters'!$B:$T,16,FALSE)</f>
        <v>187</v>
      </c>
      <c r="O16" s="41" t="str">
        <f>VLOOKUP($B16,'ALL Parameters'!$B:$T,17,FALSE)</f>
        <v>2520 - 2640 (E-Tfz DB 185)</v>
      </c>
      <c r="P16" s="41">
        <f>VLOOKUP($B16,'ALL Parameters'!$B:$T,18,FALSE)</f>
        <v>0</v>
      </c>
      <c r="Q16" s="41" t="str">
        <f>VLOOKUP($B16,'ALL Parameters'!$B:$T,19,FALSE)</f>
        <v>Limited</v>
      </c>
    </row>
    <row r="17" spans="1:17" x14ac:dyDescent="0.2">
      <c r="A17" s="61" t="s">
        <v>557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8.25" x14ac:dyDescent="0.2">
      <c r="A18" s="41" t="s">
        <v>17</v>
      </c>
      <c r="B18" s="41" t="s">
        <v>233</v>
      </c>
      <c r="C18" s="41" t="str">
        <f>VLOOKUP($B18,'ALL Parameters'!$B:$T,5,FALSE)</f>
        <v>x</v>
      </c>
      <c r="D18" s="41" t="str">
        <f>VLOOKUP($B18,'ALL Parameters'!$B:$T,6,FALSE)</f>
        <v>x</v>
      </c>
      <c r="E18" s="41" t="str">
        <f>VLOOKUP($B18,'ALL Parameters'!$B:$T,7,FALSE)</f>
        <v>15 kV, 16.7Hz AC</v>
      </c>
      <c r="F18" s="41">
        <f>VLOOKUP($B18,'ALL Parameters'!$B:$T,8,FALSE)</f>
        <v>629</v>
      </c>
      <c r="G18" s="41" t="str">
        <f>VLOOKUP($B18,'ALL Parameters'!$B:$T,9,FALSE)</f>
        <v>D4</v>
      </c>
      <c r="H18" s="41" t="str">
        <f>VLOOKUP($B18,'ALL Parameters'!$B:$T,10,FALSE)</f>
        <v>1 to 2</v>
      </c>
      <c r="I18" s="41">
        <f>VLOOKUP($B18,'ALL Parameters'!$B:$T,11,FALSE)</f>
        <v>0</v>
      </c>
      <c r="J18" s="41" t="str">
        <f>VLOOKUP($B18,'ALL Parameters'!$B:$T,12,FALSE)</f>
        <v>Upon request</v>
      </c>
      <c r="K18" s="41" t="str">
        <f>VLOOKUP($B18,'ALL Parameters'!$B:$T,13,FALSE)</f>
        <v>P/C 80/410</v>
      </c>
      <c r="L18" s="41" t="str">
        <f>VLOOKUP($B18,'ALL Parameters'!$B:$T,14,FALSE)</f>
        <v>PZB</v>
      </c>
      <c r="M18" s="41">
        <f>VLOOKUP($B18,'ALL Parameters'!$B:$T,15,FALSE)</f>
        <v>120</v>
      </c>
      <c r="N18" s="41">
        <f>VLOOKUP($B18,'ALL Parameters'!$B:$T,16,FALSE)</f>
        <v>317</v>
      </c>
      <c r="O18" s="41" t="str">
        <f>VLOOKUP($B18,'ALL Parameters'!$B:$T,17,FALSE)</f>
        <v>2400 - 2620 (E-Tfz DB 185)</v>
      </c>
      <c r="P18" s="41">
        <f>VLOOKUP($B18,'ALL Parameters'!$B:$T,18,FALSE)</f>
        <v>0</v>
      </c>
      <c r="Q18" s="41" t="str">
        <f>VLOOKUP($B18,'ALL Parameters'!$B:$T,19,FALSE)</f>
        <v>Limited</v>
      </c>
    </row>
  </sheetData>
  <mergeCells count="17">
    <mergeCell ref="B1:B2"/>
    <mergeCell ref="C1:D1"/>
    <mergeCell ref="E1:E2"/>
    <mergeCell ref="G1:G2"/>
    <mergeCell ref="A17:Q17"/>
    <mergeCell ref="P1:P2"/>
    <mergeCell ref="A9:Q9"/>
    <mergeCell ref="A12:Q12"/>
    <mergeCell ref="A15:Q15"/>
    <mergeCell ref="Q1:Q2"/>
    <mergeCell ref="A3:Q3"/>
    <mergeCell ref="A6:Q6"/>
    <mergeCell ref="H1:H2"/>
    <mergeCell ref="J1:J2"/>
    <mergeCell ref="K1:K2"/>
    <mergeCell ref="L1:L2"/>
    <mergeCell ref="A1:A2"/>
  </mergeCells>
  <conditionalFormatting sqref="C8:Q8 A3:Q7">
    <cfRule type="cellIs" dxfId="258" priority="14" operator="between">
      <formula>0</formula>
      <formula>0</formula>
    </cfRule>
  </conditionalFormatting>
  <conditionalFormatting sqref="A8:B8">
    <cfRule type="cellIs" dxfId="257" priority="13" operator="between">
      <formula>0</formula>
      <formula>0</formula>
    </cfRule>
  </conditionalFormatting>
  <conditionalFormatting sqref="C14:Q14 A12:Q13">
    <cfRule type="cellIs" dxfId="256" priority="9" operator="between">
      <formula>0</formula>
      <formula>0</formula>
    </cfRule>
  </conditionalFormatting>
  <conditionalFormatting sqref="C11:Q11 A9:Q10">
    <cfRule type="cellIs" dxfId="255" priority="11" operator="between">
      <formula>0</formula>
      <formula>0</formula>
    </cfRule>
  </conditionalFormatting>
  <conditionalFormatting sqref="A11:B11">
    <cfRule type="cellIs" dxfId="254" priority="10" operator="between">
      <formula>0</formula>
      <formula>0</formula>
    </cfRule>
  </conditionalFormatting>
  <conditionalFormatting sqref="A14:B14">
    <cfRule type="cellIs" dxfId="253" priority="8" operator="between">
      <formula>0</formula>
      <formula>0</formula>
    </cfRule>
  </conditionalFormatting>
  <conditionalFormatting sqref="A15:Q16">
    <cfRule type="cellIs" dxfId="252" priority="7" operator="between">
      <formula>0</formula>
      <formula>0</formula>
    </cfRule>
  </conditionalFormatting>
  <conditionalFormatting sqref="A17:Q18">
    <cfRule type="cellIs" dxfId="251" priority="5" operator="between">
      <formula>0</formula>
      <formula>0</formula>
    </cfRule>
  </conditionalFormatting>
  <conditionalFormatting sqref="A1:M1 C2:D2 Q1 O1">
    <cfRule type="cellIs" dxfId="250" priority="3" operator="between">
      <formula>0</formula>
      <formula>0</formula>
    </cfRule>
  </conditionalFormatting>
  <conditionalFormatting sqref="P1">
    <cfRule type="cellIs" dxfId="249" priority="2" operator="between">
      <formula>0</formula>
      <formula>0</formula>
    </cfRule>
  </conditionalFormatting>
  <conditionalFormatting sqref="N1">
    <cfRule type="cellIs" dxfId="248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0"/>
  <sheetViews>
    <sheetView workbookViewId="0">
      <selection activeCell="G13" sqref="G13"/>
    </sheetView>
  </sheetViews>
  <sheetFormatPr defaultColWidth="11.5703125" defaultRowHeight="12.75" x14ac:dyDescent="0.2"/>
  <cols>
    <col min="1" max="1" width="8.42578125" style="6" bestFit="1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4.28515625" style="6" customWidth="1"/>
    <col min="6" max="6" width="6.28515625" style="6" customWidth="1"/>
    <col min="7" max="7" width="16.140625" style="6" bestFit="1" customWidth="1"/>
    <col min="8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6.5703125" style="6" bestFit="1" customWidth="1"/>
    <col min="16" max="16" width="12.5703125" style="6" bestFit="1" customWidth="1"/>
    <col min="17" max="17" width="15.85546875" style="6" bestFit="1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24</v>
      </c>
      <c r="B4" s="41" t="s">
        <v>28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610</v>
      </c>
      <c r="G4" s="41" t="str">
        <f>VLOOKUP($B4,'ALL Parameters'!$B:$T,9,FALSE)</f>
        <v>D4: 22,5t (8,0 t/m)</v>
      </c>
      <c r="H4" s="41">
        <f>VLOOKUP($B4,'ALL Parameters'!$B:$T,10,FALSE)</f>
        <v>2</v>
      </c>
      <c r="I4" s="41" t="str">
        <f>VLOOKUP($B4,'ALL Parameters'!$B:$T,11,FALSE)</f>
        <v>12,04‰</v>
      </c>
      <c r="J4" s="41" t="str">
        <f>VLOOKUP($B4,'ALL Parameters'!$B:$T,12,FALSE)</f>
        <v>GA, G1, G2</v>
      </c>
      <c r="K4" s="41" t="str">
        <f>VLOOKUP($B4,'ALL Parameters'!$B:$T,13,FALSE)</f>
        <v>P/C 80/410</v>
      </c>
      <c r="L4" s="41" t="str">
        <f>VLOOKUP($B4,'ALL Parameters'!$B:$T,14,FALSE)</f>
        <v>PZB, LZB, ETCS</v>
      </c>
      <c r="M4" s="41">
        <f>VLOOKUP($B4,'ALL Parameters'!$B:$T,15,FALSE)</f>
        <v>200</v>
      </c>
      <c r="N4" s="41">
        <f>VLOOKUP($B4,'ALL Parameters'!$B:$T,16,FALSE)</f>
        <v>100</v>
      </c>
      <c r="O4" s="41">
        <f>VLOOKUP($B4,'ALL Parameters'!$B:$T,17,FALSE)</f>
        <v>1250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559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63.75" x14ac:dyDescent="0.2">
      <c r="A6" s="41" t="s">
        <v>17</v>
      </c>
      <c r="B6" s="41" t="s">
        <v>258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500</v>
      </c>
      <c r="G6" s="41" t="str">
        <f>VLOOKUP($B6,'ALL Parameters'!$B:$T,9,FALSE)</f>
        <v>D4</v>
      </c>
      <c r="H6" s="41" t="str">
        <f>VLOOKUP($B6,'ALL Parameters'!$B:$T,10,FALSE)</f>
        <v>1 to 2</v>
      </c>
      <c r="I6" s="41">
        <f>VLOOKUP($B6,'ALL Parameters'!$B:$T,11,FALSE)</f>
        <v>0</v>
      </c>
      <c r="J6" s="41" t="str">
        <f>VLOOKUP($B6,'ALL Parameters'!$B:$T,12,FALSE)</f>
        <v>Upon request</v>
      </c>
      <c r="K6" s="41" t="str">
        <f>VLOOKUP($B6,'ALL Parameters'!$B:$T,13,FALSE)</f>
        <v>P/C 80/410</v>
      </c>
      <c r="L6" s="41" t="str">
        <f>VLOOKUP($B6,'ALL Parameters'!$B:$T,14,FALSE)</f>
        <v>PZB</v>
      </c>
      <c r="M6" s="41">
        <f>VLOOKUP($B6,'ALL Parameters'!$B:$T,15,FALSE)</f>
        <v>140</v>
      </c>
      <c r="N6" s="41">
        <f>VLOOKUP($B6,'ALL Parameters'!$B:$T,16,FALSE)</f>
        <v>180</v>
      </c>
      <c r="O6" s="41" t="str">
        <f>VLOOKUP($B6,'ALL Parameters'!$B:$T,17,FALSE)</f>
        <v>1250 - 1250 (E-Tfz DB 185)</v>
      </c>
      <c r="P6" s="41">
        <f>VLOOKUP($B6,'ALL Parameters'!$B:$T,18,FALSE)</f>
        <v>0</v>
      </c>
      <c r="Q6" s="41" t="str">
        <f>VLOOKUP($B6,'ALL Parameters'!$B:$T,19,FALSE)</f>
        <v>Limited</v>
      </c>
    </row>
    <row r="7" spans="1:17" ht="25.5" x14ac:dyDescent="0.2">
      <c r="A7" s="41" t="s">
        <v>24</v>
      </c>
      <c r="B7" s="41" t="s">
        <v>29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15 kV, 16.7Hz AC</v>
      </c>
      <c r="F7" s="41">
        <f>VLOOKUP($B7,'ALL Parameters'!$B:$T,8,FALSE)</f>
        <v>700</v>
      </c>
      <c r="G7" s="41" t="str">
        <f>VLOOKUP($B7,'ALL Parameters'!$B:$T,9,FALSE)</f>
        <v>D4: 22,5t (8,0 t/m)</v>
      </c>
      <c r="H7" s="41">
        <f>VLOOKUP($B7,'ALL Parameters'!$B:$T,10,FALSE)</f>
        <v>2</v>
      </c>
      <c r="I7" s="41" t="str">
        <f>VLOOKUP($B7,'ALL Parameters'!$B:$T,11,FALSE)</f>
        <v>8,127‰</v>
      </c>
      <c r="J7" s="41" t="str">
        <f>VLOOKUP($B7,'ALL Parameters'!$B:$T,12,FALSE)</f>
        <v>GA, G1, G2</v>
      </c>
      <c r="K7" s="41" t="str">
        <f>VLOOKUP($B7,'ALL Parameters'!$B:$T,13,FALSE)</f>
        <v>P/C 80/410</v>
      </c>
      <c r="L7" s="41" t="str">
        <f>VLOOKUP($B7,'ALL Parameters'!$B:$T,14,FALSE)</f>
        <v>PZB, ETCS</v>
      </c>
      <c r="M7" s="41" t="str">
        <f>VLOOKUP($B7,'ALL Parameters'!$B:$T,15,FALSE)</f>
        <v>160</v>
      </c>
      <c r="N7" s="41">
        <f>VLOOKUP($B7,'ALL Parameters'!$B:$T,16,FALSE)</f>
        <v>82</v>
      </c>
      <c r="O7" s="41">
        <f>VLOOKUP($B7,'ALL Parameters'!$B:$T,17,FALSE)</f>
        <v>1450</v>
      </c>
      <c r="P7" s="41">
        <f>VLOOKUP($B7,'ALL Parameters'!$B:$T,18,FALSE)</f>
        <v>0</v>
      </c>
      <c r="Q7" s="41">
        <f>VLOOKUP($B7,'ALL Parameters'!$B:$T,19,FALSE)</f>
        <v>0</v>
      </c>
    </row>
    <row r="8" spans="1:17" x14ac:dyDescent="0.2">
      <c r="A8" s="61" t="s">
        <v>698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38.25" x14ac:dyDescent="0.2">
      <c r="A9" s="41" t="s">
        <v>24</v>
      </c>
      <c r="B9" s="41" t="s">
        <v>693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15 kV, 16.7Hz AC</v>
      </c>
      <c r="F9" s="41">
        <f>VLOOKUP($B9,'ALL Parameters'!$B:$T,8,FALSE)</f>
        <v>610</v>
      </c>
      <c r="G9" s="41" t="str">
        <f>VLOOKUP($B9,'ALL Parameters'!$B:$T,9,FALSE)</f>
        <v>D3: 22,5t (7,2 t/m)</v>
      </c>
      <c r="H9" s="41">
        <f>VLOOKUP($B9,'ALL Parameters'!$B:$T,10,FALSE)</f>
        <v>2</v>
      </c>
      <c r="I9" s="41" t="str">
        <f>VLOOKUP($B9,'ALL Parameters'!$B:$T,11,FALSE)</f>
        <v>34,99‰</v>
      </c>
      <c r="J9" s="41" t="str">
        <f>VLOOKUP($B9,'ALL Parameters'!$B:$T,12,FALSE)</f>
        <v>GA, G1, G2</v>
      </c>
      <c r="K9" s="41" t="str">
        <f>VLOOKUP($B9,'ALL Parameters'!$B:$T,13,FALSE)</f>
        <v>P/C 50/380</v>
      </c>
      <c r="L9" s="41" t="str">
        <f>VLOOKUP($B9,'ALL Parameters'!$B:$T,14,FALSE)</f>
        <v>PZB</v>
      </c>
      <c r="M9" s="41">
        <f>VLOOKUP($B9,'ALL Parameters'!$B:$T,15,FALSE)</f>
        <v>120</v>
      </c>
      <c r="N9" s="41">
        <f>VLOOKUP($B9,'ALL Parameters'!$B:$T,16,FALSE)</f>
        <v>398</v>
      </c>
      <c r="O9" s="41">
        <f>VLOOKUP($B9,'ALL Parameters'!$B:$T,17,FALSE)</f>
        <v>700</v>
      </c>
      <c r="P9" s="41">
        <f>VLOOKUP($B9,'ALL Parameters'!$B:$T,18,FALSE)</f>
        <v>0</v>
      </c>
      <c r="Q9" s="41">
        <f>VLOOKUP($B9,'ALL Parameters'!$B:$T,19,FALSE)</f>
        <v>0</v>
      </c>
    </row>
    <row r="10" spans="1:17" ht="25.5" x14ac:dyDescent="0.2">
      <c r="A10" s="41" t="s">
        <v>24</v>
      </c>
      <c r="B10" s="41" t="s">
        <v>694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15 kV, 16.7Hz AC</v>
      </c>
      <c r="F10" s="41">
        <f>VLOOKUP($B10,'ALL Parameters'!$B:$T,8,FALSE)</f>
        <v>610</v>
      </c>
      <c r="G10" s="41" t="str">
        <f>VLOOKUP($B10,'ALL Parameters'!$B:$T,9,FALSE)</f>
        <v>D4: 22,5t (8,0 t/m)</v>
      </c>
      <c r="H10" s="41">
        <f>VLOOKUP($B10,'ALL Parameters'!$B:$T,10,FALSE)</f>
        <v>2</v>
      </c>
      <c r="I10" s="41" t="str">
        <f>VLOOKUP($B10,'ALL Parameters'!$B:$T,11,FALSE)</f>
        <v>34,99‰</v>
      </c>
      <c r="J10" s="41" t="str">
        <f>VLOOKUP($B10,'ALL Parameters'!$B:$T,12,FALSE)</f>
        <v>GA, G1, G2</v>
      </c>
      <c r="K10" s="41" t="str">
        <f>VLOOKUP($B10,'ALL Parameters'!$B:$T,13,FALSE)</f>
        <v>P/C 50/380</v>
      </c>
      <c r="L10" s="41" t="str">
        <f>VLOOKUP($B10,'ALL Parameters'!$B:$T,14,FALSE)</f>
        <v>PZB</v>
      </c>
      <c r="M10" s="41">
        <f>VLOOKUP($B10,'ALL Parameters'!$B:$T,15,FALSE)</f>
        <v>140</v>
      </c>
      <c r="N10" s="41">
        <f>VLOOKUP($B10,'ALL Parameters'!$B:$T,16,FALSE)</f>
        <v>355</v>
      </c>
      <c r="O10" s="41">
        <f>VLOOKUP($B10,'ALL Parameters'!$B:$T,17,FALSE)</f>
        <v>700</v>
      </c>
      <c r="P10" s="41">
        <f>VLOOKUP($B10,'ALL Parameters'!$B:$T,18,FALSE)</f>
        <v>0</v>
      </c>
      <c r="Q10" s="41">
        <f>VLOOKUP($B10,'ALL Parameters'!$B:$T,19,FALSE)</f>
        <v>0</v>
      </c>
    </row>
  </sheetData>
  <mergeCells count="14">
    <mergeCell ref="A8:Q8"/>
    <mergeCell ref="A3:Q3"/>
    <mergeCell ref="A5:Q5"/>
    <mergeCell ref="A1:A2"/>
    <mergeCell ref="B1:B2"/>
    <mergeCell ref="Q1:Q2"/>
    <mergeCell ref="P1:P2"/>
    <mergeCell ref="H1:H2"/>
    <mergeCell ref="G1:G2"/>
    <mergeCell ref="E1:E2"/>
    <mergeCell ref="L1:L2"/>
    <mergeCell ref="K1:K2"/>
    <mergeCell ref="J1:J2"/>
    <mergeCell ref="C1:D1"/>
  </mergeCells>
  <conditionalFormatting sqref="C7:Q7 A3:Q6">
    <cfRule type="cellIs" dxfId="247" priority="8" operator="between">
      <formula>0</formula>
      <formula>0</formula>
    </cfRule>
  </conditionalFormatting>
  <conditionalFormatting sqref="A7:B7">
    <cfRule type="cellIs" dxfId="246" priority="7" operator="between">
      <formula>0</formula>
      <formula>0</formula>
    </cfRule>
  </conditionalFormatting>
  <conditionalFormatting sqref="N1">
    <cfRule type="cellIs" dxfId="245" priority="3" operator="between">
      <formula>0</formula>
      <formula>0</formula>
    </cfRule>
  </conditionalFormatting>
  <conditionalFormatting sqref="A1:M1 C2:D2 Q1 O1">
    <cfRule type="cellIs" dxfId="244" priority="5" operator="between">
      <formula>0</formula>
      <formula>0</formula>
    </cfRule>
  </conditionalFormatting>
  <conditionalFormatting sqref="P1">
    <cfRule type="cellIs" dxfId="243" priority="4" operator="between">
      <formula>0</formula>
      <formula>0</formula>
    </cfRule>
  </conditionalFormatting>
  <conditionalFormatting sqref="C10:Q10 A8:Q8 B9:Q9">
    <cfRule type="cellIs" dxfId="242" priority="2" operator="between">
      <formula>0</formula>
      <formula>0</formula>
    </cfRule>
  </conditionalFormatting>
  <conditionalFormatting sqref="A10:B10 A9">
    <cfRule type="cellIs" dxfId="241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2"/>
  <sheetViews>
    <sheetView workbookViewId="0">
      <selection activeCell="B6" sqref="B6"/>
    </sheetView>
  </sheetViews>
  <sheetFormatPr defaultColWidth="11.5703125" defaultRowHeight="12.75" x14ac:dyDescent="0.2"/>
  <cols>
    <col min="1" max="1" width="11.5703125" style="6"/>
    <col min="2" max="2" width="18.5703125" style="6" customWidth="1"/>
    <col min="3" max="3" width="4.42578125" style="6" bestFit="1" customWidth="1"/>
    <col min="4" max="4" width="4" style="6" bestFit="1" customWidth="1"/>
    <col min="5" max="5" width="14.5703125" style="6" customWidth="1"/>
    <col min="6" max="6" width="6.5703125" style="6" customWidth="1"/>
    <col min="7" max="7" width="16.140625" style="6" bestFit="1" customWidth="1"/>
    <col min="8" max="8" width="10" style="6" customWidth="1"/>
    <col min="9" max="9" width="7.85546875" style="6" bestFit="1" customWidth="1"/>
    <col min="10" max="10" width="6" style="6" bestFit="1" customWidth="1"/>
    <col min="11" max="11" width="14.28515625" style="6" customWidth="1"/>
    <col min="12" max="12" width="8" style="6" customWidth="1"/>
    <col min="13" max="13" width="5.85546875" style="6" bestFit="1" customWidth="1"/>
    <col min="14" max="14" width="14.140625" style="6" customWidth="1"/>
    <col min="15" max="15" width="6.5703125" style="6" bestFit="1" customWidth="1"/>
    <col min="16" max="16" width="12.5703125" style="6" bestFit="1" customWidth="1"/>
    <col min="17" max="17" width="15.85546875" style="6" bestFit="1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51" x14ac:dyDescent="0.2">
      <c r="A4" s="41" t="s">
        <v>24</v>
      </c>
      <c r="B4" s="41" t="s">
        <v>43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650</v>
      </c>
      <c r="G4" s="41" t="str">
        <f>VLOOKUP($B4,'ALL Parameters'!$B:$T,9,FALSE)</f>
        <v>D4: 22,5t (8,0 t/m)</v>
      </c>
      <c r="H4" s="41">
        <f>VLOOKUP($B4,'ALL Parameters'!$B:$T,10,FALSE)</f>
        <v>2</v>
      </c>
      <c r="I4" s="41" t="str">
        <f>VLOOKUP($B4,'ALL Parameters'!$B:$T,11,FALSE)</f>
        <v>13‰</v>
      </c>
      <c r="J4" s="41" t="str">
        <f>VLOOKUP($B4,'ALL Parameters'!$B:$T,12,FALSE)</f>
        <v>GA, G1, G2</v>
      </c>
      <c r="K4" s="41">
        <f>VLOOKUP($B4,'ALL Parameters'!$B:$T,13,FALSE)</f>
        <v>0</v>
      </c>
      <c r="L4" s="41" t="str">
        <f>VLOOKUP($B4,'ALL Parameters'!$B:$T,14,FALSE)</f>
        <v>PZB</v>
      </c>
      <c r="M4" s="41">
        <f>VLOOKUP($B4,'ALL Parameters'!$B:$T,15,FALSE)</f>
        <v>160</v>
      </c>
      <c r="N4" s="41">
        <f>VLOOKUP($B4,'ALL Parameters'!$B:$T,16,FALSE)</f>
        <v>182</v>
      </c>
      <c r="O4" s="41">
        <f>VLOOKUP($B4,'ALL Parameters'!$B:$T,17,FALSE)</f>
        <v>950</v>
      </c>
      <c r="P4" s="41" t="str">
        <f>VLOOKUP($B4,'ALL Parameters'!$B:$T,18,FALSE)</f>
        <v>Capacity middle, depends on time</v>
      </c>
      <c r="Q4" s="41">
        <f>VLOOKUP($B4,'ALL Parameters'!$B:$T,19,FALSE)</f>
        <v>0</v>
      </c>
    </row>
    <row r="5" spans="1:17" x14ac:dyDescent="0.2">
      <c r="A5" s="61" t="s">
        <v>561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41" t="s">
        <v>17</v>
      </c>
      <c r="B6" s="41" t="s">
        <v>30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610</v>
      </c>
      <c r="G6" s="41" t="str">
        <f>VLOOKUP($B6,'ALL Parameters'!$B:$T,9,FALSE)</f>
        <v>D4: 22,5t (8,0 t/m)</v>
      </c>
      <c r="H6" s="41">
        <f>VLOOKUP($B6,'ALL Parameters'!$B:$T,10,FALSE)</f>
        <v>2</v>
      </c>
      <c r="I6" s="41">
        <f>VLOOKUP($B6,'ALL Parameters'!$B:$T,11,FALSE)</f>
        <v>0</v>
      </c>
      <c r="J6" s="41">
        <f>VLOOKUP($B6,'ALL Parameters'!$B:$T,12,FALSE)</f>
        <v>0</v>
      </c>
      <c r="K6" s="41" t="str">
        <f>VLOOKUP($B6,'ALL Parameters'!$B:$T,13,FALSE)</f>
        <v>P/C 80/410</v>
      </c>
      <c r="L6" s="41" t="str">
        <f>VLOOKUP($B6,'ALL Parameters'!$B:$T,14,FALSE)</f>
        <v>PZB</v>
      </c>
      <c r="M6" s="41">
        <f>VLOOKUP($B6,'ALL Parameters'!$B:$T,15,FALSE)</f>
        <v>160</v>
      </c>
      <c r="N6" s="41">
        <f>VLOOKUP($B6,'ALL Parameters'!$B:$T,16,FALSE)</f>
        <v>141</v>
      </c>
      <c r="O6" s="41">
        <f>VLOOKUP($B6,'ALL Parameters'!$B:$T,17,FALSE)</f>
        <v>1800</v>
      </c>
      <c r="P6" s="41" t="str">
        <f>VLOOKUP($B6,'ALL Parameters'!$B:$T,18,FALSE)</f>
        <v>Border: Salzburg</v>
      </c>
      <c r="Q6" s="41" t="str">
        <f>VLOOKUP($B6,'ALL Parameters'!$B:$T,19,FALSE)</f>
        <v>Good</v>
      </c>
    </row>
    <row r="7" spans="1:17" ht="45" x14ac:dyDescent="0.2">
      <c r="A7" s="41" t="s">
        <v>24</v>
      </c>
      <c r="B7" s="53" t="s">
        <v>693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15 kV, 16.7Hz AC</v>
      </c>
      <c r="F7" s="41">
        <f>VLOOKUP($B7,'ALL Parameters'!$B:$T,8,FALSE)</f>
        <v>610</v>
      </c>
      <c r="G7" s="41" t="str">
        <f>VLOOKUP($B7,'ALL Parameters'!$B:$T,9,FALSE)</f>
        <v>D3: 22,5t (7,2 t/m)</v>
      </c>
      <c r="H7" s="41">
        <f>VLOOKUP($B7,'ALL Parameters'!$B:$T,10,FALSE)</f>
        <v>2</v>
      </c>
      <c r="I7" s="41" t="str">
        <f>VLOOKUP($B7,'ALL Parameters'!$B:$T,11,FALSE)</f>
        <v>34,99‰</v>
      </c>
      <c r="J7" s="41" t="str">
        <f>VLOOKUP($B7,'ALL Parameters'!$B:$T,12,FALSE)</f>
        <v>GA, G1, G2</v>
      </c>
      <c r="K7" s="41" t="str">
        <f>VLOOKUP($B7,'ALL Parameters'!$B:$T,13,FALSE)</f>
        <v>P/C 50/380</v>
      </c>
      <c r="L7" s="41" t="str">
        <f>VLOOKUP($B7,'ALL Parameters'!$B:$T,14,FALSE)</f>
        <v>PZB</v>
      </c>
      <c r="M7" s="41">
        <f>VLOOKUP($B7,'ALL Parameters'!$B:$T,15,FALSE)</f>
        <v>120</v>
      </c>
      <c r="N7" s="41">
        <f>VLOOKUP($B7,'ALL Parameters'!$B:$T,16,FALSE)</f>
        <v>398</v>
      </c>
      <c r="O7" s="41">
        <f>VLOOKUP($B7,'ALL Parameters'!$B:$T,17,FALSE)</f>
        <v>700</v>
      </c>
      <c r="P7" s="41">
        <f>VLOOKUP($B7,'ALL Parameters'!$B:$T,18,FALSE)</f>
        <v>0</v>
      </c>
      <c r="Q7" s="41">
        <f>VLOOKUP($B7,'ALL Parameters'!$B:$T,19,FALSE)</f>
        <v>0</v>
      </c>
    </row>
    <row r="8" spans="1:17" ht="38.25" x14ac:dyDescent="0.2">
      <c r="A8" s="41" t="s">
        <v>24</v>
      </c>
      <c r="B8" s="53" t="s">
        <v>695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15 kV, 16.7Hz AC</v>
      </c>
      <c r="F8" s="41">
        <f>VLOOKUP($B8,'ALL Parameters'!$B:$T,8,FALSE)</f>
        <v>610</v>
      </c>
      <c r="G8" s="41" t="str">
        <f>VLOOKUP($B8,'ALL Parameters'!$B:$T,9,FALSE)</f>
        <v>D3: 22,5t (7,2 t/m)</v>
      </c>
      <c r="H8" s="41">
        <f>VLOOKUP($B8,'ALL Parameters'!$B:$T,10,FALSE)</f>
        <v>2</v>
      </c>
      <c r="I8" s="41" t="str">
        <f>VLOOKUP($B8,'ALL Parameters'!$B:$T,11,FALSE)</f>
        <v>34,99‰</v>
      </c>
      <c r="J8" s="41" t="str">
        <f>VLOOKUP($B8,'ALL Parameters'!$B:$T,12,FALSE)</f>
        <v>GA, G1, G2</v>
      </c>
      <c r="K8" s="41" t="str">
        <f>VLOOKUP($B8,'ALL Parameters'!$B:$T,13,FALSE)</f>
        <v>P/C 50/380</v>
      </c>
      <c r="L8" s="41" t="str">
        <f>VLOOKUP($B8,'ALL Parameters'!$B:$T,14,FALSE)</f>
        <v>PZB</v>
      </c>
      <c r="M8" s="41">
        <f>VLOOKUP($B8,'ALL Parameters'!$B:$T,15,FALSE)</f>
        <v>120</v>
      </c>
      <c r="N8" s="41">
        <f>VLOOKUP($B8,'ALL Parameters'!$B:$T,16,FALSE)</f>
        <v>355</v>
      </c>
      <c r="O8" s="41">
        <f>VLOOKUP($B8,'ALL Parameters'!$B:$T,17,FALSE)</f>
        <v>700</v>
      </c>
      <c r="P8" s="41">
        <f>VLOOKUP($B8,'ALL Parameters'!$B:$T,18,FALSE)</f>
        <v>0</v>
      </c>
      <c r="Q8" s="41">
        <f>VLOOKUP($B8,'ALL Parameters'!$B:$T,19,FALSE)</f>
        <v>0</v>
      </c>
    </row>
    <row r="9" spans="1:17" x14ac:dyDescent="0.2">
      <c r="A9" s="61" t="s">
        <v>562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63.75" x14ac:dyDescent="0.2">
      <c r="A10" s="41" t="s">
        <v>17</v>
      </c>
      <c r="B10" s="41" t="s">
        <v>258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15 kV, 16.7Hz AC</v>
      </c>
      <c r="F10" s="41">
        <f>VLOOKUP($B10,'ALL Parameters'!$B:$T,8,FALSE)</f>
        <v>500</v>
      </c>
      <c r="G10" s="41" t="str">
        <f>VLOOKUP($B10,'ALL Parameters'!$B:$T,9,FALSE)</f>
        <v>D4</v>
      </c>
      <c r="H10" s="41" t="str">
        <f>VLOOKUP($B10,'ALL Parameters'!$B:$T,10,FALSE)</f>
        <v>1 to 2</v>
      </c>
      <c r="I10" s="41">
        <f>VLOOKUP($B10,'ALL Parameters'!$B:$T,11,FALSE)</f>
        <v>0</v>
      </c>
      <c r="J10" s="41" t="str">
        <f>VLOOKUP($B10,'ALL Parameters'!$B:$T,12,FALSE)</f>
        <v>Upon request</v>
      </c>
      <c r="K10" s="41" t="str">
        <f>VLOOKUP($B10,'ALL Parameters'!$B:$T,13,FALSE)</f>
        <v>P/C 80/410</v>
      </c>
      <c r="L10" s="41" t="str">
        <f>VLOOKUP($B10,'ALL Parameters'!$B:$T,14,FALSE)</f>
        <v>PZB</v>
      </c>
      <c r="M10" s="41">
        <f>VLOOKUP($B10,'ALL Parameters'!$B:$T,15,FALSE)</f>
        <v>140</v>
      </c>
      <c r="N10" s="41">
        <f>VLOOKUP($B10,'ALL Parameters'!$B:$T,16,FALSE)</f>
        <v>180</v>
      </c>
      <c r="O10" s="41" t="str">
        <f>VLOOKUP($B10,'ALL Parameters'!$B:$T,17,FALSE)</f>
        <v>1250 - 1250 (E-Tfz DB 185)</v>
      </c>
      <c r="P10" s="41">
        <f>VLOOKUP($B10,'ALL Parameters'!$B:$T,18,FALSE)</f>
        <v>0</v>
      </c>
      <c r="Q10" s="41" t="str">
        <f>VLOOKUP($B10,'ALL Parameters'!$B:$T,19,FALSE)</f>
        <v>Limited</v>
      </c>
    </row>
    <row r="11" spans="1:17" ht="38.25" x14ac:dyDescent="0.2">
      <c r="A11" s="41" t="s">
        <v>24</v>
      </c>
      <c r="B11" s="53" t="s">
        <v>694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15 kV, 16.7Hz AC</v>
      </c>
      <c r="F11" s="41">
        <f>VLOOKUP($B11,'ALL Parameters'!$B:$T,8,FALSE)</f>
        <v>610</v>
      </c>
      <c r="G11" s="41" t="str">
        <f>VLOOKUP($B11,'ALL Parameters'!$B:$T,9,FALSE)</f>
        <v>D4: 22,5t (8,0 t/m)</v>
      </c>
      <c r="H11" s="41">
        <f>VLOOKUP($B11,'ALL Parameters'!$B:$T,10,FALSE)</f>
        <v>2</v>
      </c>
      <c r="I11" s="41" t="str">
        <f>VLOOKUP($B11,'ALL Parameters'!$B:$T,11,FALSE)</f>
        <v>34,99‰</v>
      </c>
      <c r="J11" s="41" t="str">
        <f>VLOOKUP($B11,'ALL Parameters'!$B:$T,12,FALSE)</f>
        <v>GA, G1, G2</v>
      </c>
      <c r="K11" s="41" t="str">
        <f>VLOOKUP($B11,'ALL Parameters'!$B:$T,13,FALSE)</f>
        <v>P/C 50/380</v>
      </c>
      <c r="L11" s="41" t="str">
        <f>VLOOKUP($B11,'ALL Parameters'!$B:$T,14,FALSE)</f>
        <v>PZB</v>
      </c>
      <c r="M11" s="41">
        <f>VLOOKUP($B11,'ALL Parameters'!$B:$T,15,FALSE)</f>
        <v>140</v>
      </c>
      <c r="N11" s="41">
        <f>VLOOKUP($B11,'ALL Parameters'!$B:$T,16,FALSE)</f>
        <v>355</v>
      </c>
      <c r="O11" s="41">
        <f>VLOOKUP($B11,'ALL Parameters'!$B:$T,17,FALSE)</f>
        <v>700</v>
      </c>
      <c r="P11" s="41">
        <f>VLOOKUP($B11,'ALL Parameters'!$B:$T,18,FALSE)</f>
        <v>0</v>
      </c>
      <c r="Q11" s="41">
        <f>VLOOKUP($B11,'ALL Parameters'!$B:$T,19,FALSE)</f>
        <v>0</v>
      </c>
    </row>
    <row r="12" spans="1:17" ht="38.25" x14ac:dyDescent="0.2">
      <c r="A12" s="41" t="s">
        <v>24</v>
      </c>
      <c r="B12" s="53" t="s">
        <v>695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15 kV, 16.7Hz AC</v>
      </c>
      <c r="F12" s="41">
        <f>VLOOKUP($B12,'ALL Parameters'!$B:$T,8,FALSE)</f>
        <v>610</v>
      </c>
      <c r="G12" s="41" t="str">
        <f>VLOOKUP($B12,'ALL Parameters'!$B:$T,9,FALSE)</f>
        <v>D3: 22,5t (7,2 t/m)</v>
      </c>
      <c r="H12" s="41">
        <f>VLOOKUP($B12,'ALL Parameters'!$B:$T,10,FALSE)</f>
        <v>2</v>
      </c>
      <c r="I12" s="41" t="str">
        <f>VLOOKUP($B12,'ALL Parameters'!$B:$T,11,FALSE)</f>
        <v>34,99‰</v>
      </c>
      <c r="J12" s="41" t="str">
        <f>VLOOKUP($B12,'ALL Parameters'!$B:$T,12,FALSE)</f>
        <v>GA, G1, G2</v>
      </c>
      <c r="K12" s="41" t="str">
        <f>VLOOKUP($B12,'ALL Parameters'!$B:$T,13,FALSE)</f>
        <v>P/C 50/380</v>
      </c>
      <c r="L12" s="41" t="str">
        <f>VLOOKUP($B12,'ALL Parameters'!$B:$T,14,FALSE)</f>
        <v>PZB</v>
      </c>
      <c r="M12" s="41">
        <f>VLOOKUP($B12,'ALL Parameters'!$B:$T,15,FALSE)</f>
        <v>120</v>
      </c>
      <c r="N12" s="41">
        <f>VLOOKUP($B12,'ALL Parameters'!$B:$T,16,FALSE)</f>
        <v>355</v>
      </c>
      <c r="O12" s="41">
        <f>VLOOKUP($B12,'ALL Parameters'!$B:$T,17,FALSE)</f>
        <v>700</v>
      </c>
      <c r="P12" s="41">
        <f>VLOOKUP($B12,'ALL Parameters'!$B:$T,18,FALSE)</f>
        <v>0</v>
      </c>
      <c r="Q12" s="41">
        <f>VLOOKUP($B12,'ALL Parameters'!$B:$T,19,FALSE)</f>
        <v>0</v>
      </c>
    </row>
  </sheetData>
  <mergeCells count="14">
    <mergeCell ref="C1:D1"/>
    <mergeCell ref="E1:E2"/>
    <mergeCell ref="G1:G2"/>
    <mergeCell ref="A9:Q9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</mergeCells>
  <conditionalFormatting sqref="A3:Q6 C7:Q8">
    <cfRule type="cellIs" dxfId="240" priority="8" operator="between">
      <formula>0</formula>
      <formula>0</formula>
    </cfRule>
  </conditionalFormatting>
  <conditionalFormatting sqref="A7:A8">
    <cfRule type="cellIs" dxfId="239" priority="7" operator="between">
      <formula>0</formula>
      <formula>0</formula>
    </cfRule>
  </conditionalFormatting>
  <conditionalFormatting sqref="A9:Q10 C11:Q12">
    <cfRule type="cellIs" dxfId="238" priority="6" operator="between">
      <formula>0</formula>
      <formula>0</formula>
    </cfRule>
  </conditionalFormatting>
  <conditionalFormatting sqref="A11:A12">
    <cfRule type="cellIs" dxfId="237" priority="5" operator="between">
      <formula>0</formula>
      <formula>0</formula>
    </cfRule>
  </conditionalFormatting>
  <conditionalFormatting sqref="N1">
    <cfRule type="cellIs" dxfId="236" priority="1" operator="between">
      <formula>0</formula>
      <formula>0</formula>
    </cfRule>
  </conditionalFormatting>
  <conditionalFormatting sqref="A1:M1 C2:D2 Q1 O1">
    <cfRule type="cellIs" dxfId="235" priority="3" operator="between">
      <formula>0</formula>
      <formula>0</formula>
    </cfRule>
  </conditionalFormatting>
  <conditionalFormatting sqref="P1">
    <cfRule type="cellIs" dxfId="234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1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18" style="6" customWidth="1"/>
    <col min="3" max="3" width="4.42578125" style="6" bestFit="1" customWidth="1"/>
    <col min="4" max="4" width="4" style="6" bestFit="1" customWidth="1"/>
    <col min="5" max="5" width="14.28515625" style="6" customWidth="1"/>
    <col min="6" max="6" width="6.42578125" style="6" customWidth="1"/>
    <col min="7" max="7" width="8" style="6" customWidth="1"/>
    <col min="8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5.5703125" style="6" customWidth="1"/>
    <col min="16" max="16" width="12.5703125" style="6" bestFit="1" customWidth="1"/>
    <col min="17" max="17" width="15.85546875" style="6" bestFit="1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17</v>
      </c>
      <c r="B4" s="41" t="s">
        <v>60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Diesel</v>
      </c>
      <c r="F4" s="41">
        <f>VLOOKUP($B4,'ALL Parameters'!$B:$T,8,FALSE)</f>
        <v>580</v>
      </c>
      <c r="G4" s="41" t="str">
        <f>VLOOKUP($B4,'ALL Parameters'!$B:$T,9,FALSE)</f>
        <v>D4</v>
      </c>
      <c r="H4" s="41">
        <f>VLOOKUP($B4,'ALL Parameters'!$B:$T,10,FALSE)</f>
        <v>1</v>
      </c>
      <c r="I4" s="41">
        <f>VLOOKUP($B4,'ALL Parameters'!$B:$T,11,FALSE)</f>
        <v>0</v>
      </c>
      <c r="J4" s="41">
        <f>VLOOKUP($B4,'ALL Parameters'!$B:$T,12,FALSE)</f>
        <v>0</v>
      </c>
      <c r="K4" s="41" t="str">
        <f>VLOOKUP($B4,'ALL Parameters'!$B:$T,13,FALSE)</f>
        <v>P/C 80/410</v>
      </c>
      <c r="L4" s="41" t="str">
        <f>VLOOKUP($B4,'ALL Parameters'!$B:$T,14,FALSE)</f>
        <v>PZB</v>
      </c>
      <c r="M4" s="41">
        <f>VLOOKUP($B4,'ALL Parameters'!$B:$T,15,FALSE)</f>
        <v>80</v>
      </c>
      <c r="N4" s="41">
        <f>VLOOKUP($B4,'ALL Parameters'!$B:$T,16,FALSE)</f>
        <v>173</v>
      </c>
      <c r="O4" s="41" t="str">
        <f>VLOOKUP($B4,'ALL Parameters'!$B:$T,17,FALSE)</f>
        <v>1390 - 1520</v>
      </c>
      <c r="P4" s="41">
        <f>VLOOKUP($B4,'ALL Parameters'!$B:$T,18,FALSE)</f>
        <v>0</v>
      </c>
      <c r="Q4" s="41" t="str">
        <f>VLOOKUP($B4,'ALL Parameters'!$B:$T,19,FALSE)</f>
        <v>Limited</v>
      </c>
    </row>
    <row r="5" spans="1:17" ht="25.5" x14ac:dyDescent="0.2">
      <c r="A5" s="41" t="s">
        <v>611</v>
      </c>
      <c r="B5" s="41" t="s">
        <v>57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Diesel</v>
      </c>
      <c r="F5" s="41">
        <f>VLOOKUP($B5,'ALL Parameters'!$B:$T,8,FALSE)</f>
        <v>536</v>
      </c>
      <c r="G5" s="41" t="str">
        <f>VLOOKUP($B5,'ALL Parameters'!$B:$T,9,FALSE)</f>
        <v>C3</v>
      </c>
      <c r="H5" s="41">
        <f>VLOOKUP($B5,'ALL Parameters'!$B:$T,10,FALSE)</f>
        <v>1</v>
      </c>
      <c r="I5" s="41" t="str">
        <f>VLOOKUP($B5,'ALL Parameters'!$B:$T,11,FALSE)</f>
        <v>11‰</v>
      </c>
      <c r="J5" s="41" t="str">
        <f>VLOOKUP($B5,'ALL Parameters'!$B:$T,12,FALSE)</f>
        <v>GCZ3</v>
      </c>
      <c r="K5" s="41" t="str">
        <f>VLOOKUP($B5,'ALL Parameters'!$B:$T,13,FALSE)</f>
        <v>P/C 78/402</v>
      </c>
      <c r="L5" s="41" t="str">
        <f>VLOOKUP($B5,'ALL Parameters'!$B:$T,14,FALSE)</f>
        <v>LS</v>
      </c>
      <c r="M5" s="41">
        <f>VLOOKUP($B5,'ALL Parameters'!$B:$T,15,FALSE)</f>
        <v>120</v>
      </c>
      <c r="N5" s="41">
        <f>VLOOKUP($B5,'ALL Parameters'!$B:$T,16,FALSE)</f>
        <v>75</v>
      </c>
      <c r="O5" s="41" t="str">
        <f>VLOOKUP($B5,'ALL Parameters'!$B:$T,17,FALSE)</f>
        <v>CZ 753.7:  T 800,  S 750, U 650</v>
      </c>
      <c r="P5" s="41">
        <f>VLOOKUP($B5,'ALL Parameters'!$B:$T,18,FALSE)</f>
        <v>0</v>
      </c>
      <c r="Q5" s="41">
        <f>VLOOKUP($B5,'ALL Parameters'!$B:$T,19,FALSE)</f>
        <v>0</v>
      </c>
    </row>
    <row r="6" spans="1:17" x14ac:dyDescent="0.2">
      <c r="A6" s="61" t="s">
        <v>268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51" x14ac:dyDescent="0.2">
      <c r="A7" s="41" t="s">
        <v>17</v>
      </c>
      <c r="B7" s="41" t="s">
        <v>269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Diesel</v>
      </c>
      <c r="F7" s="41">
        <f>VLOOKUP($B7,'ALL Parameters'!$B:$T,8,FALSE)</f>
        <v>570</v>
      </c>
      <c r="G7" s="41" t="str">
        <f>VLOOKUP($B7,'ALL Parameters'!$B:$T,9,FALSE)</f>
        <v>CM4</v>
      </c>
      <c r="H7" s="41" t="str">
        <f>VLOOKUP($B7,'ALL Parameters'!$B:$T,10,FALSE)</f>
        <v>1 to 2</v>
      </c>
      <c r="I7" s="41">
        <f>VLOOKUP($B7,'ALL Parameters'!$B:$T,11,FALSE)</f>
        <v>0</v>
      </c>
      <c r="J7" s="41" t="str">
        <f>VLOOKUP($B7,'ALL Parameters'!$B:$T,12,FALSE)</f>
        <v>Upon request</v>
      </c>
      <c r="K7" s="41" t="str">
        <f>VLOOKUP($B7,'ALL Parameters'!$B:$T,13,FALSE)</f>
        <v>P/C 38/357</v>
      </c>
      <c r="L7" s="41" t="str">
        <f>VLOOKUP($B7,'ALL Parameters'!$B:$T,14,FALSE)</f>
        <v>PZB</v>
      </c>
      <c r="M7" s="41" t="str">
        <f>VLOOKUP($B7,'ALL Parameters'!$B:$T,15,FALSE)</f>
        <v>80-120</v>
      </c>
      <c r="N7" s="41">
        <f>VLOOKUP($B7,'ALL Parameters'!$B:$T,16,FALSE)</f>
        <v>280</v>
      </c>
      <c r="O7" s="41" t="str">
        <f>VLOOKUP($B7,'ALL Parameters'!$B:$T,17,FALSE)</f>
        <v>910 - 1240 (V-Tfz DB 232)</v>
      </c>
      <c r="P7" s="41" t="str">
        <f>VLOOKUP($B7,'ALL Parameters'!$B:$T,18,FALSE)</f>
        <v>Change of dircetion in Plauen</v>
      </c>
      <c r="Q7" s="41" t="str">
        <f>VLOOKUP($B7,'ALL Parameters'!$B:$T,19,FALSE)</f>
        <v>Limited</v>
      </c>
    </row>
    <row r="8" spans="1:17" ht="63.75" x14ac:dyDescent="0.2">
      <c r="A8" s="41" t="s">
        <v>611</v>
      </c>
      <c r="B8" s="41" t="s">
        <v>404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Vojtanov (border) - Vojtanov Diesel; Vojtanov - Cheb 25 kV 50 Hz</v>
      </c>
      <c r="F8" s="41">
        <f>VLOOKUP($B8,'ALL Parameters'!$B:$T,8,FALSE)</f>
        <v>600</v>
      </c>
      <c r="G8" s="41" t="str">
        <f>VLOOKUP($B8,'ALL Parameters'!$B:$T,9,FALSE)</f>
        <v>D3</v>
      </c>
      <c r="H8" s="41">
        <f>VLOOKUP($B8,'ALL Parameters'!$B:$T,10,FALSE)</f>
        <v>1</v>
      </c>
      <c r="I8" s="41" t="str">
        <f>VLOOKUP($B8,'ALL Parameters'!$B:$T,11,FALSE)</f>
        <v>14‰</v>
      </c>
      <c r="J8" s="41" t="str">
        <f>VLOOKUP($B8,'ALL Parameters'!$B:$T,12,FALSE)</f>
        <v>GC</v>
      </c>
      <c r="K8" s="41" t="str">
        <f>VLOOKUP($B8,'ALL Parameters'!$B:$T,13,FALSE)</f>
        <v>P/C 78/402</v>
      </c>
      <c r="L8" s="41" t="str">
        <f>VLOOKUP($B8,'ALL Parameters'!$B:$T,14,FALSE)</f>
        <v>LS</v>
      </c>
      <c r="M8" s="41">
        <f>VLOOKUP($B8,'ALL Parameters'!$B:$T,15,FALSE)</f>
        <v>90</v>
      </c>
      <c r="N8" s="41">
        <f>VLOOKUP($B8,'ALL Parameters'!$B:$T,16,FALSE)</f>
        <v>23</v>
      </c>
      <c r="O8" s="41" t="str">
        <f>VLOOKUP($B8,'ALL Parameters'!$B:$T,17,FALSE)</f>
        <v>DB 232/233:  T 1020,  S 900</v>
      </c>
      <c r="P8" s="41">
        <f>VLOOKUP($B8,'ALL Parameters'!$B:$T,18,FALSE)</f>
        <v>0</v>
      </c>
      <c r="Q8" s="41">
        <f>VLOOKUP($B8,'ALL Parameters'!$B:$T,19,FALSE)</f>
        <v>0</v>
      </c>
    </row>
    <row r="9" spans="1:17" x14ac:dyDescent="0.2">
      <c r="A9" s="61" t="s">
        <v>564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38.25" x14ac:dyDescent="0.2">
      <c r="A10" s="41" t="s">
        <v>17</v>
      </c>
      <c r="B10" s="41" t="s">
        <v>234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Diesel</v>
      </c>
      <c r="F10" s="41">
        <f>VLOOKUP($B10,'ALL Parameters'!$B:$T,8,FALSE)</f>
        <v>640</v>
      </c>
      <c r="G10" s="41" t="str">
        <f>VLOOKUP($B10,'ALL Parameters'!$B:$T,9,FALSE)</f>
        <v>D4</v>
      </c>
      <c r="H10" s="41" t="str">
        <f>VLOOKUP($B10,'ALL Parameters'!$B:$T,10,FALSE)</f>
        <v>1 to 2</v>
      </c>
      <c r="I10" s="41">
        <f>VLOOKUP($B10,'ALL Parameters'!$B:$T,11,FALSE)</f>
        <v>0</v>
      </c>
      <c r="J10" s="41" t="str">
        <f>VLOOKUP($B10,'ALL Parameters'!$B:$T,12,FALSE)</f>
        <v>Upon request</v>
      </c>
      <c r="K10" s="41" t="str">
        <f>VLOOKUP($B10,'ALL Parameters'!$B:$T,13,FALSE)</f>
        <v>P/C 80/410</v>
      </c>
      <c r="L10" s="41" t="str">
        <f>VLOOKUP($B10,'ALL Parameters'!$B:$T,14,FALSE)</f>
        <v>PZB</v>
      </c>
      <c r="M10" s="41">
        <f>VLOOKUP($B10,'ALL Parameters'!$B:$T,15,FALSE)</f>
        <v>100</v>
      </c>
      <c r="N10" s="41">
        <f>VLOOKUP($B10,'ALL Parameters'!$B:$T,16,FALSE)</f>
        <v>158</v>
      </c>
      <c r="O10" s="41" t="str">
        <f>VLOOKUP($B10,'ALL Parameters'!$B:$T,17,FALSE)</f>
        <v>1840 - 1760 (V-Tfz DB 232)</v>
      </c>
      <c r="P10" s="41">
        <f>VLOOKUP($B10,'ALL Parameters'!$B:$T,18,FALSE)</f>
        <v>0</v>
      </c>
      <c r="Q10" s="41" t="str">
        <f>VLOOKUP($B10,'ALL Parameters'!$B:$T,19,FALSE)</f>
        <v>Limited</v>
      </c>
    </row>
    <row r="11" spans="1:17" ht="38.25" x14ac:dyDescent="0.2">
      <c r="A11" s="41" t="s">
        <v>611</v>
      </c>
      <c r="B11" s="41" t="s">
        <v>56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25 kV, 50 Hz AC</v>
      </c>
      <c r="F11" s="41">
        <f>VLOOKUP($B11,'ALL Parameters'!$B:$T,8,FALSE)</f>
        <v>615</v>
      </c>
      <c r="G11" s="41" t="str">
        <f>VLOOKUP($B11,'ALL Parameters'!$B:$T,9,FALSE)</f>
        <v>D4</v>
      </c>
      <c r="H11" s="41">
        <f>VLOOKUP($B11,'ALL Parameters'!$B:$T,10,FALSE)</f>
        <v>1</v>
      </c>
      <c r="I11" s="41" t="str">
        <f>VLOOKUP($B11,'ALL Parameters'!$B:$T,11,FALSE)</f>
        <v>11‰</v>
      </c>
      <c r="J11" s="41" t="str">
        <f>VLOOKUP($B11,'ALL Parameters'!$B:$T,12,FALSE)</f>
        <v xml:space="preserve">GC </v>
      </c>
      <c r="K11" s="41" t="str">
        <f>VLOOKUP($B11,'ALL Parameters'!$B:$T,13,FALSE)</f>
        <v>P/C 78/402</v>
      </c>
      <c r="L11" s="41" t="str">
        <f>VLOOKUP($B11,'ALL Parameters'!$B:$T,14,FALSE)</f>
        <v>LS</v>
      </c>
      <c r="M11" s="41">
        <f>VLOOKUP($B11,'ALL Parameters'!$B:$T,15,FALSE)</f>
        <v>140</v>
      </c>
      <c r="N11" s="41">
        <f>VLOOKUP($B11,'ALL Parameters'!$B:$T,16,FALSE)</f>
        <v>117</v>
      </c>
      <c r="O11" s="41" t="str">
        <f>VLOOKUP($B11,'ALL Parameters'!$B:$T,17,FALSE)</f>
        <v>DB193/CZ 383:  T4 1600,  S 1300, U 1100</v>
      </c>
      <c r="P11" s="41" t="str">
        <f>VLOOKUP($B11,'ALL Parameters'!$B:$T,18,FALSE)</f>
        <v>Change of direction in Cheb</v>
      </c>
      <c r="Q11" s="41">
        <f>VLOOKUP($B11,'ALL Parameters'!$B:$T,19,FALSE)</f>
        <v>0</v>
      </c>
    </row>
  </sheetData>
  <mergeCells count="14">
    <mergeCell ref="A6:Q6"/>
    <mergeCell ref="A9:Q9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  <mergeCell ref="Q1:Q2"/>
    <mergeCell ref="A3:Q3"/>
  </mergeCells>
  <conditionalFormatting sqref="C11:Q11 A3:Q5 A9:Q10">
    <cfRule type="cellIs" dxfId="233" priority="10" operator="between">
      <formula>0</formula>
      <formula>0</formula>
    </cfRule>
  </conditionalFormatting>
  <conditionalFormatting sqref="B11">
    <cfRule type="cellIs" dxfId="232" priority="9" operator="between">
      <formula>0</formula>
      <formula>0</formula>
    </cfRule>
  </conditionalFormatting>
  <conditionalFormatting sqref="A11">
    <cfRule type="cellIs" dxfId="231" priority="8" operator="between">
      <formula>0</formula>
      <formula>0</formula>
    </cfRule>
  </conditionalFormatting>
  <conditionalFormatting sqref="A8">
    <cfRule type="cellIs" dxfId="230" priority="4" operator="between">
      <formula>0</formula>
      <formula>0</formula>
    </cfRule>
  </conditionalFormatting>
  <conditionalFormatting sqref="C8:Q8 A6:Q7">
    <cfRule type="cellIs" dxfId="229" priority="6" operator="between">
      <formula>0</formula>
      <formula>0</formula>
    </cfRule>
  </conditionalFormatting>
  <conditionalFormatting sqref="B8">
    <cfRule type="cellIs" dxfId="228" priority="5" operator="between">
      <formula>0</formula>
      <formula>0</formula>
    </cfRule>
  </conditionalFormatting>
  <conditionalFormatting sqref="A1:M1 C2:D2 Q1 O1">
    <cfRule type="cellIs" dxfId="227" priority="3" operator="between">
      <formula>0</formula>
      <formula>0</formula>
    </cfRule>
  </conditionalFormatting>
  <conditionalFormatting sqref="P1">
    <cfRule type="cellIs" dxfId="226" priority="2" operator="between">
      <formula>0</formula>
      <formula>0</formula>
    </cfRule>
  </conditionalFormatting>
  <conditionalFormatting sqref="N1">
    <cfRule type="cellIs" dxfId="225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1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85546875" style="6" customWidth="1"/>
    <col min="6" max="6" width="6.28515625" style="6" customWidth="1"/>
    <col min="7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5.5703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17</v>
      </c>
      <c r="B4" s="41" t="s">
        <v>220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Diesel</v>
      </c>
      <c r="F4" s="41">
        <f>VLOOKUP($B4,'ALL Parameters'!$B:$T,8,FALSE)</f>
        <v>640</v>
      </c>
      <c r="G4" s="41" t="str">
        <f>VLOOKUP($B4,'ALL Parameters'!$B:$T,9,FALSE)</f>
        <v>D4</v>
      </c>
      <c r="H4" s="41" t="str">
        <f>VLOOKUP($B4,'ALL Parameters'!$B:$T,10,FALSE)</f>
        <v>1 to 2</v>
      </c>
      <c r="I4" s="41">
        <f>VLOOKUP($B4,'ALL Parameters'!$B:$T,11,FALSE)</f>
        <v>0</v>
      </c>
      <c r="J4" s="41">
        <f>VLOOKUP($B4,'ALL Parameters'!$B:$T,12,FALSE)</f>
        <v>0</v>
      </c>
      <c r="K4" s="41" t="str">
        <f>VLOOKUP($B4,'ALL Parameters'!$B:$T,13,FALSE)</f>
        <v>P/C 80/410</v>
      </c>
      <c r="L4" s="41" t="str">
        <f>VLOOKUP($B4,'ALL Parameters'!$B:$T,14,FALSE)</f>
        <v>PZB</v>
      </c>
      <c r="M4" s="41">
        <f>VLOOKUP($B4,'ALL Parameters'!$B:$T,15,FALSE)</f>
        <v>100</v>
      </c>
      <c r="N4" s="41">
        <f>VLOOKUP($B4,'ALL Parameters'!$B:$T,16,FALSE)</f>
        <v>158</v>
      </c>
      <c r="O4" s="41" t="str">
        <f>VLOOKUP($B4,'ALL Parameters'!$B:$T,17,FALSE)</f>
        <v>1840 - 1760</v>
      </c>
      <c r="P4" s="41">
        <f>VLOOKUP($B4,'ALL Parameters'!$B:$T,18,FALSE)</f>
        <v>0</v>
      </c>
      <c r="Q4" s="41" t="str">
        <f>VLOOKUP($B4,'ALL Parameters'!$B:$T,19,FALSE)</f>
        <v>Good</v>
      </c>
    </row>
    <row r="5" spans="1:17" ht="38.25" x14ac:dyDescent="0.2">
      <c r="A5" s="41" t="s">
        <v>611</v>
      </c>
      <c r="B5" s="41" t="s">
        <v>56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25 kV, 50 Hz AC</v>
      </c>
      <c r="F5" s="41">
        <f>VLOOKUP($B5,'ALL Parameters'!$B:$T,8,FALSE)</f>
        <v>615</v>
      </c>
      <c r="G5" s="41" t="str">
        <f>VLOOKUP($B5,'ALL Parameters'!$B:$T,9,FALSE)</f>
        <v>D4</v>
      </c>
      <c r="H5" s="41">
        <f>VLOOKUP($B5,'ALL Parameters'!$B:$T,10,FALSE)</f>
        <v>1</v>
      </c>
      <c r="I5" s="41" t="str">
        <f>VLOOKUP($B5,'ALL Parameters'!$B:$T,11,FALSE)</f>
        <v>11‰</v>
      </c>
      <c r="J5" s="41" t="str">
        <f>VLOOKUP($B5,'ALL Parameters'!$B:$T,12,FALSE)</f>
        <v xml:space="preserve">GC </v>
      </c>
      <c r="K5" s="41" t="str">
        <f>VLOOKUP($B5,'ALL Parameters'!$B:$T,13,FALSE)</f>
        <v>P/C 78/402</v>
      </c>
      <c r="L5" s="41" t="str">
        <f>VLOOKUP($B5,'ALL Parameters'!$B:$T,14,FALSE)</f>
        <v>LS</v>
      </c>
      <c r="M5" s="41">
        <f>VLOOKUP($B5,'ALL Parameters'!$B:$T,15,FALSE)</f>
        <v>140</v>
      </c>
      <c r="N5" s="41">
        <f>VLOOKUP($B5,'ALL Parameters'!$B:$T,16,FALSE)</f>
        <v>117</v>
      </c>
      <c r="O5" s="41" t="str">
        <f>VLOOKUP($B5,'ALL Parameters'!$B:$T,17,FALSE)</f>
        <v>DB193/CZ 383:  T4 1600,  S 1300, U 1100</v>
      </c>
      <c r="P5" s="41" t="str">
        <f>VLOOKUP($B5,'ALL Parameters'!$B:$T,18,FALSE)</f>
        <v>Change of direction in Cheb</v>
      </c>
      <c r="Q5" s="41">
        <f>VLOOKUP($B5,'ALL Parameters'!$B:$T,19,FALSE)</f>
        <v>0</v>
      </c>
    </row>
    <row r="6" spans="1:17" x14ac:dyDescent="0.2">
      <c r="A6" s="61" t="s">
        <v>268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51" x14ac:dyDescent="0.2">
      <c r="A7" s="41" t="s">
        <v>17</v>
      </c>
      <c r="B7" s="41" t="s">
        <v>269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Diesel</v>
      </c>
      <c r="F7" s="41">
        <f>VLOOKUP($B7,'ALL Parameters'!$B:$T,8,FALSE)</f>
        <v>570</v>
      </c>
      <c r="G7" s="41" t="str">
        <f>VLOOKUP($B7,'ALL Parameters'!$B:$T,9,FALSE)</f>
        <v>CM4</v>
      </c>
      <c r="H7" s="41" t="str">
        <f>VLOOKUP($B7,'ALL Parameters'!$B:$T,10,FALSE)</f>
        <v>1 to 2</v>
      </c>
      <c r="I7" s="41">
        <f>VLOOKUP($B7,'ALL Parameters'!$B:$T,11,FALSE)</f>
        <v>0</v>
      </c>
      <c r="J7" s="41" t="str">
        <f>VLOOKUP($B7,'ALL Parameters'!$B:$T,12,FALSE)</f>
        <v>Upon request</v>
      </c>
      <c r="K7" s="41" t="str">
        <f>VLOOKUP($B7,'ALL Parameters'!$B:$T,13,FALSE)</f>
        <v>P/C 38/357</v>
      </c>
      <c r="L7" s="41" t="str">
        <f>VLOOKUP($B7,'ALL Parameters'!$B:$T,14,FALSE)</f>
        <v>PZB</v>
      </c>
      <c r="M7" s="41" t="str">
        <f>VLOOKUP($B7,'ALL Parameters'!$B:$T,15,FALSE)</f>
        <v>80-120</v>
      </c>
      <c r="N7" s="41">
        <f>VLOOKUP($B7,'ALL Parameters'!$B:$T,16,FALSE)</f>
        <v>280</v>
      </c>
      <c r="O7" s="41" t="str">
        <f>VLOOKUP($B7,'ALL Parameters'!$B:$T,17,FALSE)</f>
        <v>910 - 1240 (V-Tfz DB 232)</v>
      </c>
      <c r="P7" s="41" t="str">
        <f>VLOOKUP($B7,'ALL Parameters'!$B:$T,18,FALSE)</f>
        <v>Change of dircetion in Plauen</v>
      </c>
      <c r="Q7" s="41" t="str">
        <f>VLOOKUP($B7,'ALL Parameters'!$B:$T,19,FALSE)</f>
        <v>Limited</v>
      </c>
    </row>
    <row r="8" spans="1:17" ht="63.75" x14ac:dyDescent="0.2">
      <c r="A8" s="41" t="s">
        <v>611</v>
      </c>
      <c r="B8" s="41" t="s">
        <v>404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Vojtanov (border) - Vojtanov Diesel; Vojtanov - Cheb 25 kV 50 Hz</v>
      </c>
      <c r="F8" s="41">
        <f>VLOOKUP($B8,'ALL Parameters'!$B:$T,8,FALSE)</f>
        <v>600</v>
      </c>
      <c r="G8" s="41" t="str">
        <f>VLOOKUP($B8,'ALL Parameters'!$B:$T,9,FALSE)</f>
        <v>D3</v>
      </c>
      <c r="H8" s="41">
        <f>VLOOKUP($B8,'ALL Parameters'!$B:$T,10,FALSE)</f>
        <v>1</v>
      </c>
      <c r="I8" s="41" t="str">
        <f>VLOOKUP($B8,'ALL Parameters'!$B:$T,11,FALSE)</f>
        <v>14‰</v>
      </c>
      <c r="J8" s="41" t="str">
        <f>VLOOKUP($B8,'ALL Parameters'!$B:$T,12,FALSE)</f>
        <v>GC</v>
      </c>
      <c r="K8" s="41" t="str">
        <f>VLOOKUP($B8,'ALL Parameters'!$B:$T,13,FALSE)</f>
        <v>P/C 78/402</v>
      </c>
      <c r="L8" s="41" t="str">
        <f>VLOOKUP($B8,'ALL Parameters'!$B:$T,14,FALSE)</f>
        <v>LS</v>
      </c>
      <c r="M8" s="41">
        <f>VLOOKUP($B8,'ALL Parameters'!$B:$T,15,FALSE)</f>
        <v>90</v>
      </c>
      <c r="N8" s="41">
        <f>VLOOKUP($B8,'ALL Parameters'!$B:$T,16,FALSE)</f>
        <v>23</v>
      </c>
      <c r="O8" s="41" t="str">
        <f>VLOOKUP($B8,'ALL Parameters'!$B:$T,17,FALSE)</f>
        <v>DB 232/233:  T 1020,  S 900</v>
      </c>
      <c r="P8" s="41">
        <f>VLOOKUP($B8,'ALL Parameters'!$B:$T,18,FALSE)</f>
        <v>0</v>
      </c>
      <c r="Q8" s="41">
        <f>VLOOKUP($B8,'ALL Parameters'!$B:$T,19,FALSE)</f>
        <v>0</v>
      </c>
    </row>
    <row r="9" spans="1:17" x14ac:dyDescent="0.2">
      <c r="A9" s="61" t="s">
        <v>566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38.25" x14ac:dyDescent="0.2">
      <c r="A10" s="41" t="s">
        <v>17</v>
      </c>
      <c r="B10" s="41" t="s">
        <v>259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Diesel</v>
      </c>
      <c r="F10" s="41">
        <f>VLOOKUP($B10,'ALL Parameters'!$B:$T,8,FALSE)</f>
        <v>580</v>
      </c>
      <c r="G10" s="41" t="str">
        <f>VLOOKUP($B10,'ALL Parameters'!$B:$T,9,FALSE)</f>
        <v>D4</v>
      </c>
      <c r="H10" s="41">
        <f>VLOOKUP($B10,'ALL Parameters'!$B:$T,10,FALSE)</f>
        <v>1</v>
      </c>
      <c r="I10" s="41">
        <f>VLOOKUP($B10,'ALL Parameters'!$B:$T,11,FALSE)</f>
        <v>0</v>
      </c>
      <c r="J10" s="41" t="str">
        <f>VLOOKUP($B10,'ALL Parameters'!$B:$T,12,FALSE)</f>
        <v>Upon request</v>
      </c>
      <c r="K10" s="41" t="str">
        <f>VLOOKUP($B10,'ALL Parameters'!$B:$T,13,FALSE)</f>
        <v>P/C 80/410</v>
      </c>
      <c r="L10" s="41" t="str">
        <f>VLOOKUP($B10,'ALL Parameters'!$B:$T,14,FALSE)</f>
        <v>PZB</v>
      </c>
      <c r="M10" s="41">
        <f>VLOOKUP($B10,'ALL Parameters'!$B:$T,15,FALSE)</f>
        <v>80</v>
      </c>
      <c r="N10" s="41">
        <f>VLOOKUP($B10,'ALL Parameters'!$B:$T,16,FALSE)</f>
        <v>173</v>
      </c>
      <c r="O10" s="41" t="str">
        <f>VLOOKUP($B10,'ALL Parameters'!$B:$T,17,FALSE)</f>
        <v>1390 - 1520 (V-Tfz DB 232)</v>
      </c>
      <c r="P10" s="41">
        <f>VLOOKUP($B10,'ALL Parameters'!$B:$T,18,FALSE)</f>
        <v>0</v>
      </c>
      <c r="Q10" s="41" t="str">
        <f>VLOOKUP($B10,'ALL Parameters'!$B:$T,19,FALSE)</f>
        <v>Limited</v>
      </c>
    </row>
    <row r="11" spans="1:17" ht="25.5" x14ac:dyDescent="0.2">
      <c r="A11" s="41" t="s">
        <v>611</v>
      </c>
      <c r="B11" s="41" t="s">
        <v>57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Diesel</v>
      </c>
      <c r="F11" s="41">
        <f>VLOOKUP($B11,'ALL Parameters'!$B:$T,8,FALSE)</f>
        <v>536</v>
      </c>
      <c r="G11" s="41" t="str">
        <f>VLOOKUP($B11,'ALL Parameters'!$B:$T,9,FALSE)</f>
        <v>C3</v>
      </c>
      <c r="H11" s="41">
        <f>VLOOKUP($B11,'ALL Parameters'!$B:$T,10,FALSE)</f>
        <v>1</v>
      </c>
      <c r="I11" s="41" t="str">
        <f>VLOOKUP($B11,'ALL Parameters'!$B:$T,11,FALSE)</f>
        <v>11‰</v>
      </c>
      <c r="J11" s="41" t="str">
        <f>VLOOKUP($B11,'ALL Parameters'!$B:$T,12,FALSE)</f>
        <v>GCZ3</v>
      </c>
      <c r="K11" s="41" t="str">
        <f>VLOOKUP($B11,'ALL Parameters'!$B:$T,13,FALSE)</f>
        <v>P/C 78/402</v>
      </c>
      <c r="L11" s="41" t="str">
        <f>VLOOKUP($B11,'ALL Parameters'!$B:$T,14,FALSE)</f>
        <v>LS</v>
      </c>
      <c r="M11" s="41">
        <f>VLOOKUP($B11,'ALL Parameters'!$B:$T,15,FALSE)</f>
        <v>120</v>
      </c>
      <c r="N11" s="41">
        <f>VLOOKUP($B11,'ALL Parameters'!$B:$T,16,FALSE)</f>
        <v>75</v>
      </c>
      <c r="O11" s="41" t="str">
        <f>VLOOKUP($B11,'ALL Parameters'!$B:$T,17,FALSE)</f>
        <v>CZ 753.7:  T 800,  S 750, U 650</v>
      </c>
      <c r="P11" s="41">
        <f>VLOOKUP($B11,'ALL Parameters'!$B:$T,18,FALSE)</f>
        <v>0</v>
      </c>
      <c r="Q11" s="41">
        <f>VLOOKUP($B11,'ALL Parameters'!$B:$T,19,FALSE)</f>
        <v>0</v>
      </c>
    </row>
  </sheetData>
  <mergeCells count="14">
    <mergeCell ref="A6:Q6"/>
    <mergeCell ref="A9:Q9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  <mergeCell ref="Q1:Q2"/>
    <mergeCell ref="A3:Q3"/>
  </mergeCells>
  <conditionalFormatting sqref="A3:Q3 C10:Q11 A9:Q9 A4:A5 C4:Q5">
    <cfRule type="cellIs" dxfId="224" priority="16" operator="between">
      <formula>0</formula>
      <formula>0</formula>
    </cfRule>
  </conditionalFormatting>
  <conditionalFormatting sqref="A10:B11">
    <cfRule type="cellIs" dxfId="223" priority="11" operator="between">
      <formula>0</formula>
      <formula>0</formula>
    </cfRule>
  </conditionalFormatting>
  <conditionalFormatting sqref="B4">
    <cfRule type="cellIs" dxfId="222" priority="10" operator="between">
      <formula>0</formula>
      <formula>0</formula>
    </cfRule>
  </conditionalFormatting>
  <conditionalFormatting sqref="B5">
    <cfRule type="cellIs" dxfId="221" priority="9" operator="between">
      <formula>0</formula>
      <formula>0</formula>
    </cfRule>
  </conditionalFormatting>
  <conditionalFormatting sqref="A8">
    <cfRule type="cellIs" dxfId="220" priority="5" operator="between">
      <formula>0</formula>
      <formula>0</formula>
    </cfRule>
  </conditionalFormatting>
  <conditionalFormatting sqref="C8:Q8 A6:Q7">
    <cfRule type="cellIs" dxfId="219" priority="7" operator="between">
      <formula>0</formula>
      <formula>0</formula>
    </cfRule>
  </conditionalFormatting>
  <conditionalFormatting sqref="B8">
    <cfRule type="cellIs" dxfId="218" priority="4" operator="between">
      <formula>0</formula>
      <formula>0</formula>
    </cfRule>
  </conditionalFormatting>
  <conditionalFormatting sqref="A1:M1 C2:D2 Q1 O1">
    <cfRule type="cellIs" dxfId="217" priority="3" operator="between">
      <formula>0</formula>
      <formula>0</formula>
    </cfRule>
  </conditionalFormatting>
  <conditionalFormatting sqref="P1">
    <cfRule type="cellIs" dxfId="216" priority="2" operator="between">
      <formula>0</formula>
      <formula>0</formula>
    </cfRule>
  </conditionalFormatting>
  <conditionalFormatting sqref="N1">
    <cfRule type="cellIs" dxfId="215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1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18.5703125" style="6" customWidth="1"/>
    <col min="3" max="3" width="4.42578125" style="6" bestFit="1" customWidth="1"/>
    <col min="4" max="4" width="4" style="6" bestFit="1" customWidth="1"/>
    <col min="5" max="5" width="11.42578125" style="6" customWidth="1"/>
    <col min="6" max="6" width="6.42578125" style="6" customWidth="1"/>
    <col min="7" max="7" width="7.5703125" style="6" customWidth="1"/>
    <col min="8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4.42578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611</v>
      </c>
      <c r="B4" s="41" t="s">
        <v>59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3 kV DC</v>
      </c>
      <c r="F4" s="41">
        <f>VLOOKUP($B4,'ALL Parameters'!$B:$T,8,FALSE)</f>
        <v>645</v>
      </c>
      <c r="G4" s="41" t="str">
        <f>VLOOKUP($B4,'ALL Parameters'!$B:$T,9,FALSE)</f>
        <v>D4</v>
      </c>
      <c r="H4" s="41">
        <f>VLOOKUP($B4,'ALL Parameters'!$B:$T,10,FALSE)</f>
        <v>2</v>
      </c>
      <c r="I4" s="41" t="str">
        <f>VLOOKUP($B4,'ALL Parameters'!$B:$T,11,FALSE)</f>
        <v>18‰</v>
      </c>
      <c r="J4" s="41" t="str">
        <f>VLOOKUP($B4,'ALL Parameters'!$B:$T,12,FALSE)</f>
        <v>Z-GCZ3</v>
      </c>
      <c r="K4" s="41" t="str">
        <f>VLOOKUP($B4,'ALL Parameters'!$B:$T,13,FALSE)</f>
        <v>P/C 67/391</v>
      </c>
      <c r="L4" s="41" t="str">
        <f>VLOOKUP($B4,'ALL Parameters'!$B:$T,14,FALSE)</f>
        <v>LS</v>
      </c>
      <c r="M4" s="41">
        <f>VLOOKUP($B4,'ALL Parameters'!$B:$T,15,FALSE)</f>
        <v>160</v>
      </c>
      <c r="N4" s="41">
        <f>VLOOKUP($B4,'ALL Parameters'!$B:$T,16,FALSE)</f>
        <v>71</v>
      </c>
      <c r="O4" s="41" t="str">
        <f>VLOOKUP($B4,'ALL Parameters'!$B:$T,17,FALSE)</f>
        <v>193: T4 1300, S 1050, U 900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ht="25.5" x14ac:dyDescent="0.2">
      <c r="A5" s="41" t="s">
        <v>55</v>
      </c>
      <c r="B5" s="41" t="s">
        <v>103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DC 3 kV</v>
      </c>
      <c r="F5" s="41">
        <f>VLOOKUP($B5,'ALL Parameters'!$B:$T,8,FALSE)</f>
        <v>645</v>
      </c>
      <c r="G5" s="41" t="str">
        <f>VLOOKUP($B5,'ALL Parameters'!$B:$T,9,FALSE)</f>
        <v>D4</v>
      </c>
      <c r="H5" s="41">
        <f>VLOOKUP($B5,'ALL Parameters'!$B:$T,10,FALSE)</f>
        <v>2</v>
      </c>
      <c r="I5" s="41" t="str">
        <f>VLOOKUP($B5,'ALL Parameters'!$B:$T,11,FALSE)</f>
        <v xml:space="preserve">18‰ </v>
      </c>
      <c r="J5" s="41" t="str">
        <f>VLOOKUP($B5,'ALL Parameters'!$B:$T,12,FALSE)</f>
        <v>GB/0-VM</v>
      </c>
      <c r="K5" s="41" t="str">
        <f>VLOOKUP($B5,'ALL Parameters'!$B:$T,13,FALSE)</f>
        <v>P/C 70/400</v>
      </c>
      <c r="L5" s="41" t="str">
        <f>VLOOKUP($B5,'ALL Parameters'!$B:$T,14,FALSE)</f>
        <v>Level STM</v>
      </c>
      <c r="M5" s="41">
        <f>VLOOKUP($B5,'ALL Parameters'!$B:$T,15,FALSE)</f>
        <v>90</v>
      </c>
      <c r="N5" s="41">
        <f>VLOOKUP($B5,'ALL Parameters'!$B:$T,16,FALSE)</f>
        <v>14</v>
      </c>
      <c r="O5" s="41" t="str">
        <f>VLOOKUP($B5,'ALL Parameters'!$B:$T,17,FALSE)</f>
        <v>max. 2800</v>
      </c>
      <c r="P5" s="41">
        <f>VLOOKUP($B5,'ALL Parameters'!$B:$T,18,FALSE)</f>
        <v>0</v>
      </c>
      <c r="Q5" s="41" t="str">
        <f>VLOOKUP($B5,'ALL Parameters'!$B:$T,19,FALSE)</f>
        <v>Excellent</v>
      </c>
    </row>
    <row r="6" spans="1:17" ht="25.5" x14ac:dyDescent="0.2">
      <c r="A6" s="41" t="s">
        <v>55</v>
      </c>
      <c r="B6" s="41" t="s">
        <v>138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DC 3 kV; 25 kV, 50 Hz AC</v>
      </c>
      <c r="F6" s="41">
        <f>VLOOKUP($B6,'ALL Parameters'!$B:$T,8,FALSE)</f>
        <v>625</v>
      </c>
      <c r="G6" s="41" t="str">
        <f>VLOOKUP($B6,'ALL Parameters'!$B:$T,9,FALSE)</f>
        <v>D4</v>
      </c>
      <c r="H6" s="41">
        <f>VLOOKUP($B6,'ALL Parameters'!$B:$T,10,FALSE)</f>
        <v>2</v>
      </c>
      <c r="I6" s="41" t="str">
        <f>VLOOKUP($B6,'ALL Parameters'!$B:$T,11,FALSE)</f>
        <v>18‰</v>
      </c>
      <c r="J6" s="41" t="str">
        <f>VLOOKUP($B6,'ALL Parameters'!$B:$T,12,FALSE)</f>
        <v>GB/1-VM</v>
      </c>
      <c r="K6" s="41" t="str">
        <f>VLOOKUP($B6,'ALL Parameters'!$B:$T,13,FALSE)</f>
        <v>P/C 70/400</v>
      </c>
      <c r="L6" s="41" t="str">
        <f>VLOOKUP($B6,'ALL Parameters'!$B:$T,14,FALSE)</f>
        <v>Level STM</v>
      </c>
      <c r="M6" s="41">
        <f>VLOOKUP($B6,'ALL Parameters'!$B:$T,15,FALSE)</f>
        <v>90</v>
      </c>
      <c r="N6" s="41">
        <f>VLOOKUP($B6,'ALL Parameters'!$B:$T,16,FALSE)</f>
        <v>28</v>
      </c>
      <c r="O6" s="41" t="str">
        <f>VLOOKUP($B6,'ALL Parameters'!$B:$T,17,FALSE)</f>
        <v>max. 2800</v>
      </c>
      <c r="P6" s="41">
        <f>VLOOKUP($B6,'ALL Parameters'!$B:$T,18,FALSE)</f>
        <v>0</v>
      </c>
      <c r="Q6" s="41" t="str">
        <f>VLOOKUP($B6,'ALL Parameters'!$B:$T,19,FALSE)</f>
        <v>Excellent</v>
      </c>
    </row>
    <row r="7" spans="1:17" ht="38.25" x14ac:dyDescent="0.2">
      <c r="A7" s="41" t="s">
        <v>55</v>
      </c>
      <c r="B7" s="41" t="s">
        <v>137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DC 3 kV</v>
      </c>
      <c r="F7" s="41">
        <f>VLOOKUP($B7,'ALL Parameters'!$B:$T,8,FALSE)</f>
        <v>750</v>
      </c>
      <c r="G7" s="41" t="str">
        <f>VLOOKUP($B7,'ALL Parameters'!$B:$T,9,FALSE)</f>
        <v>D4</v>
      </c>
      <c r="H7" s="41">
        <f>VLOOKUP($B7,'ALL Parameters'!$B:$T,10,FALSE)</f>
        <v>2</v>
      </c>
      <c r="I7" s="41" t="str">
        <f>VLOOKUP($B7,'ALL Parameters'!$B:$T,11,FALSE)</f>
        <v>7‰</v>
      </c>
      <c r="J7" s="41" t="str">
        <f>VLOOKUP($B7,'ALL Parameters'!$B:$T,12,FALSE)</f>
        <v>GB/1-VM</v>
      </c>
      <c r="K7" s="41" t="str">
        <f>VLOOKUP($B7,'ALL Parameters'!$B:$T,13,FALSE)</f>
        <v>P/C 70/400</v>
      </c>
      <c r="L7" s="41" t="str">
        <f>VLOOKUP($B7,'ALL Parameters'!$B:$T,14,FALSE)</f>
        <v>Level 0, Level 1 - ETCS 1</v>
      </c>
      <c r="M7" s="41" t="str">
        <f>VLOOKUP($B7,'ALL Parameters'!$B:$T,15,FALSE)</f>
        <v>120-160</v>
      </c>
      <c r="N7" s="41">
        <f>VLOOKUP($B7,'ALL Parameters'!$B:$T,16,FALSE)</f>
        <v>43</v>
      </c>
      <c r="O7" s="41" t="str">
        <f>VLOOKUP($B7,'ALL Parameters'!$B:$T,17,FALSE)</f>
        <v>max. 3800</v>
      </c>
      <c r="P7" s="41">
        <f>VLOOKUP($B7,'ALL Parameters'!$B:$T,18,FALSE)</f>
        <v>0</v>
      </c>
      <c r="Q7" s="41" t="str">
        <f>VLOOKUP($B7,'ALL Parameters'!$B:$T,19,FALSE)</f>
        <v>Excellent</v>
      </c>
    </row>
    <row r="8" spans="1:17" x14ac:dyDescent="0.2">
      <c r="A8" s="61" t="s">
        <v>568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25.5" x14ac:dyDescent="0.2">
      <c r="A9" s="41" t="s">
        <v>611</v>
      </c>
      <c r="B9" s="41" t="s">
        <v>163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3 kV DC</v>
      </c>
      <c r="F9" s="41">
        <f>VLOOKUP($B9,'ALL Parameters'!$B:$T,8,FALSE)</f>
        <v>650</v>
      </c>
      <c r="G9" s="41" t="str">
        <f>VLOOKUP($B9,'ALL Parameters'!$B:$T,9,FALSE)</f>
        <v>D4</v>
      </c>
      <c r="H9" s="41">
        <f>VLOOKUP($B9,'ALL Parameters'!$B:$T,10,FALSE)</f>
        <v>2</v>
      </c>
      <c r="I9" s="41" t="str">
        <f>VLOOKUP($B9,'ALL Parameters'!$B:$T,11,FALSE)</f>
        <v>16‰</v>
      </c>
      <c r="J9" s="41" t="str">
        <f>VLOOKUP($B9,'ALL Parameters'!$B:$T,12,FALSE)</f>
        <v>Z-GCZ3</v>
      </c>
      <c r="K9" s="41" t="str">
        <f>VLOOKUP($B9,'ALL Parameters'!$B:$T,13,FALSE)</f>
        <v>P/C 80/410</v>
      </c>
      <c r="L9" s="41" t="str">
        <f>VLOOKUP($B9,'ALL Parameters'!$B:$T,14,FALSE)</f>
        <v>LS</v>
      </c>
      <c r="M9" s="41">
        <f>VLOOKUP($B9,'ALL Parameters'!$B:$T,15,FALSE)</f>
        <v>160</v>
      </c>
      <c r="N9" s="41">
        <f>VLOOKUP($B9,'ALL Parameters'!$B:$T,16,FALSE)</f>
        <v>118</v>
      </c>
      <c r="O9" s="41" t="str">
        <f>VLOOKUP($B9,'ALL Parameters'!$B:$T,17,FALSE)</f>
        <v>193: T4 1300, S 1050, U 900</v>
      </c>
      <c r="P9" s="41">
        <f>VLOOKUP($B9,'ALL Parameters'!$B:$T,18,FALSE)</f>
        <v>0</v>
      </c>
      <c r="Q9" s="41">
        <f>VLOOKUP($B9,'ALL Parameters'!$B:$T,19,FALSE)</f>
        <v>0</v>
      </c>
    </row>
    <row r="10" spans="1:17" ht="25.5" x14ac:dyDescent="0.2">
      <c r="A10" s="41" t="s">
        <v>55</v>
      </c>
      <c r="B10" s="41" t="s">
        <v>104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DC 3 kV</v>
      </c>
      <c r="F10" s="41">
        <f>VLOOKUP($B10,'ALL Parameters'!$B:$T,8,FALSE)</f>
        <v>650</v>
      </c>
      <c r="G10" s="41" t="str">
        <f>VLOOKUP($B10,'ALL Parameters'!$B:$T,9,FALSE)</f>
        <v>D4</v>
      </c>
      <c r="H10" s="41">
        <f>VLOOKUP($B10,'ALL Parameters'!$B:$T,10,FALSE)</f>
        <v>2</v>
      </c>
      <c r="I10" s="41" t="str">
        <f>VLOOKUP($B10,'ALL Parameters'!$B:$T,11,FALSE)</f>
        <v xml:space="preserve">16‰ </v>
      </c>
      <c r="J10" s="41" t="str">
        <f>VLOOKUP($B10,'ALL Parameters'!$B:$T,12,FALSE)</f>
        <v>GB/1-VM</v>
      </c>
      <c r="K10" s="41" t="str">
        <f>VLOOKUP($B10,'ALL Parameters'!$B:$T,13,FALSE)</f>
        <v>P/C 70/400</v>
      </c>
      <c r="L10" s="41" t="str">
        <f>VLOOKUP($B10,'ALL Parameters'!$B:$T,14,FALSE)</f>
        <v>Level STM</v>
      </c>
      <c r="M10" s="41" t="str">
        <f>VLOOKUP($B10,'ALL Parameters'!$B:$T,15,FALSE)</f>
        <v>80 - 100</v>
      </c>
      <c r="N10" s="41">
        <f>VLOOKUP($B10,'ALL Parameters'!$B:$T,16,FALSE)</f>
        <v>10</v>
      </c>
      <c r="O10" s="41" t="str">
        <f>VLOOKUP($B10,'ALL Parameters'!$B:$T,17,FALSE)</f>
        <v>max. 3800</v>
      </c>
      <c r="P10" s="41">
        <f>VLOOKUP($B10,'ALL Parameters'!$B:$T,18,FALSE)</f>
        <v>0</v>
      </c>
      <c r="Q10" s="41" t="str">
        <f>VLOOKUP($B10,'ALL Parameters'!$B:$T,19,FALSE)</f>
        <v>Excellent</v>
      </c>
    </row>
    <row r="11" spans="1:17" ht="51" x14ac:dyDescent="0.2">
      <c r="A11" s="41" t="s">
        <v>55</v>
      </c>
      <c r="B11" s="41" t="s">
        <v>58</v>
      </c>
      <c r="C11" s="48" t="str">
        <f>VLOOKUP($B11,'ALL Parameters'!$B:$T,5,FALSE)</f>
        <v>x</v>
      </c>
      <c r="D11" s="48" t="str">
        <f>VLOOKUP($B11,'ALL Parameters'!$B:$T,6,FALSE)</f>
        <v>x</v>
      </c>
      <c r="E11" s="48" t="str">
        <f>VLOOKUP($B11,'ALL Parameters'!$B:$T,7,FALSE)</f>
        <v>DC 3 kV</v>
      </c>
      <c r="F11" s="48">
        <f>VLOOKUP($B11,'ALL Parameters'!$B:$T,8,FALSE)</f>
        <v>700</v>
      </c>
      <c r="G11" s="48" t="str">
        <f>VLOOKUP($B11,'ALL Parameters'!$B:$T,9,FALSE)</f>
        <v>D4</v>
      </c>
      <c r="H11" s="48">
        <f>VLOOKUP($B11,'ALL Parameters'!$B:$T,10,FALSE)</f>
        <v>2</v>
      </c>
      <c r="I11" s="48" t="str">
        <f>VLOOKUP($B11,'ALL Parameters'!$B:$T,11,FALSE)</f>
        <v>16‰</v>
      </c>
      <c r="J11" s="48" t="str">
        <f>VLOOKUP($B11,'ALL Parameters'!$B:$T,12,FALSE)</f>
        <v>GB/1-VM</v>
      </c>
      <c r="K11" s="48" t="str">
        <f>VLOOKUP($B11,'ALL Parameters'!$B:$T,13,FALSE)</f>
        <v>P/C 70/400</v>
      </c>
      <c r="L11" s="48" t="str">
        <f>VLOOKUP($B11,'ALL Parameters'!$B:$T,14,FALSE)</f>
        <v>Level STM, Level 2 - ETCS 2</v>
      </c>
      <c r="M11" s="48" t="str">
        <f>VLOOKUP($B11,'ALL Parameters'!$B:$T,15,FALSE)</f>
        <v>100-140</v>
      </c>
      <c r="N11" s="48">
        <f>VLOOKUP($B11,'ALL Parameters'!$B:$T,16,FALSE)</f>
        <v>30</v>
      </c>
      <c r="O11" s="48" t="str">
        <f>VLOOKUP($B11,'ALL Parameters'!$B:$T,17,FALSE)</f>
        <v>max. 3800</v>
      </c>
      <c r="P11" s="48">
        <f>VLOOKUP($B11,'ALL Parameters'!$B:$T,18,FALSE)</f>
        <v>0</v>
      </c>
      <c r="Q11" s="48" t="str">
        <f>VLOOKUP($B11,'ALL Parameters'!$B:$T,19,FALSE)</f>
        <v>Excellent</v>
      </c>
    </row>
  </sheetData>
  <mergeCells count="13">
    <mergeCell ref="Q1:Q2"/>
    <mergeCell ref="A3:Q3"/>
    <mergeCell ref="A8:Q8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A8:Q8 B4:Q5 B9:Q9 C6:Q7 B10 C10:Q11">
    <cfRule type="cellIs" dxfId="214" priority="12" operator="between">
      <formula>0</formula>
      <formula>0</formula>
    </cfRule>
  </conditionalFormatting>
  <conditionalFormatting sqref="B11">
    <cfRule type="cellIs" dxfId="213" priority="11" operator="between">
      <formula>0</formula>
      <formula>0</formula>
    </cfRule>
  </conditionalFormatting>
  <conditionalFormatting sqref="A4">
    <cfRule type="cellIs" dxfId="212" priority="10" operator="between">
      <formula>0</formula>
      <formula>0</formula>
    </cfRule>
  </conditionalFormatting>
  <conditionalFormatting sqref="A5">
    <cfRule type="cellIs" dxfId="211" priority="9" operator="between">
      <formula>0</formula>
      <formula>0</formula>
    </cfRule>
  </conditionalFormatting>
  <conditionalFormatting sqref="A9">
    <cfRule type="cellIs" dxfId="210" priority="8" operator="between">
      <formula>0</formula>
      <formula>0</formula>
    </cfRule>
  </conditionalFormatting>
  <conditionalFormatting sqref="A10:A11">
    <cfRule type="cellIs" dxfId="209" priority="7" operator="between">
      <formula>0</formula>
      <formula>0</formula>
    </cfRule>
  </conditionalFormatting>
  <conditionalFormatting sqref="A6:A7">
    <cfRule type="cellIs" dxfId="208" priority="6" operator="between">
      <formula>0</formula>
      <formula>0</formula>
    </cfRule>
  </conditionalFormatting>
  <conditionalFormatting sqref="B6:B7">
    <cfRule type="cellIs" dxfId="207" priority="5" operator="between">
      <formula>0</formula>
      <formula>0</formula>
    </cfRule>
  </conditionalFormatting>
  <conditionalFormatting sqref="N1">
    <cfRule type="cellIs" dxfId="206" priority="1" operator="between">
      <formula>0</formula>
      <formula>0</formula>
    </cfRule>
  </conditionalFormatting>
  <conditionalFormatting sqref="A1:M1 C2:D2 Q1 O1">
    <cfRule type="cellIs" dxfId="205" priority="3" operator="between">
      <formula>0</formula>
      <formula>0</formula>
    </cfRule>
  </conditionalFormatting>
  <conditionalFormatting sqref="P1">
    <cfRule type="cellIs" dxfId="204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1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25.140625" style="6" customWidth="1"/>
    <col min="3" max="3" width="4.42578125" style="6" bestFit="1" customWidth="1"/>
    <col min="4" max="4" width="4" style="6" bestFit="1" customWidth="1"/>
    <col min="5" max="5" width="10.7109375" style="6" customWidth="1"/>
    <col min="6" max="6" width="6.140625" style="6" customWidth="1"/>
    <col min="7" max="7" width="8.5703125" style="6" customWidth="1"/>
    <col min="8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4.42578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570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611</v>
      </c>
      <c r="B4" s="41" t="s">
        <v>163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3 kV DC</v>
      </c>
      <c r="F4" s="41">
        <f>VLOOKUP($B4,'ALL Parameters'!$B:$T,8,FALSE)</f>
        <v>650</v>
      </c>
      <c r="G4" s="41" t="str">
        <f>VLOOKUP($B4,'ALL Parameters'!$B:$T,9,FALSE)</f>
        <v>D4</v>
      </c>
      <c r="H4" s="41">
        <f>VLOOKUP($B4,'ALL Parameters'!$B:$T,10,FALSE)</f>
        <v>2</v>
      </c>
      <c r="I4" s="41" t="str">
        <f>VLOOKUP($B4,'ALL Parameters'!$B:$T,11,FALSE)</f>
        <v>16‰</v>
      </c>
      <c r="J4" s="41" t="str">
        <f>VLOOKUP($B4,'ALL Parameters'!$B:$T,12,FALSE)</f>
        <v>Z-GCZ3</v>
      </c>
      <c r="K4" s="41" t="str">
        <f>VLOOKUP($B4,'ALL Parameters'!$B:$T,13,FALSE)</f>
        <v>P/C 80/410</v>
      </c>
      <c r="L4" s="41" t="str">
        <f>VLOOKUP($B4,'ALL Parameters'!$B:$T,14,FALSE)</f>
        <v>LS</v>
      </c>
      <c r="M4" s="41">
        <f>VLOOKUP($B4,'ALL Parameters'!$B:$T,15,FALSE)</f>
        <v>160</v>
      </c>
      <c r="N4" s="41">
        <f>VLOOKUP($B4,'ALL Parameters'!$B:$T,16,FALSE)</f>
        <v>118</v>
      </c>
      <c r="O4" s="41" t="str">
        <f>VLOOKUP($B4,'ALL Parameters'!$B:$T,17,FALSE)</f>
        <v>193: T4 1300, S 1050, U 900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ht="25.5" x14ac:dyDescent="0.2">
      <c r="A5" s="41" t="s">
        <v>55</v>
      </c>
      <c r="B5" s="41" t="s">
        <v>104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DC 3 kV</v>
      </c>
      <c r="F5" s="41">
        <f>VLOOKUP($B5,'ALL Parameters'!$B:$T,8,FALSE)</f>
        <v>650</v>
      </c>
      <c r="G5" s="41" t="str">
        <f>VLOOKUP($B5,'ALL Parameters'!$B:$T,9,FALSE)</f>
        <v>D4</v>
      </c>
      <c r="H5" s="41">
        <f>VLOOKUP($B5,'ALL Parameters'!$B:$T,10,FALSE)</f>
        <v>2</v>
      </c>
      <c r="I5" s="41" t="str">
        <f>VLOOKUP($B5,'ALL Parameters'!$B:$T,11,FALSE)</f>
        <v xml:space="preserve">16‰ </v>
      </c>
      <c r="J5" s="41" t="str">
        <f>VLOOKUP($B5,'ALL Parameters'!$B:$T,12,FALSE)</f>
        <v>GB/1-VM</v>
      </c>
      <c r="K5" s="41" t="str">
        <f>VLOOKUP($B5,'ALL Parameters'!$B:$T,13,FALSE)</f>
        <v>P/C 70/400</v>
      </c>
      <c r="L5" s="41" t="str">
        <f>VLOOKUP($B5,'ALL Parameters'!$B:$T,14,FALSE)</f>
        <v>Level STM</v>
      </c>
      <c r="M5" s="41" t="str">
        <f>VLOOKUP($B5,'ALL Parameters'!$B:$T,15,FALSE)</f>
        <v>80 - 100</v>
      </c>
      <c r="N5" s="41">
        <f>VLOOKUP($B5,'ALL Parameters'!$B:$T,16,FALSE)</f>
        <v>10</v>
      </c>
      <c r="O5" s="41" t="str">
        <f>VLOOKUP($B5,'ALL Parameters'!$B:$T,17,FALSE)</f>
        <v>max. 3800</v>
      </c>
      <c r="P5" s="41">
        <f>VLOOKUP($B5,'ALL Parameters'!$B:$T,18,FALSE)</f>
        <v>0</v>
      </c>
      <c r="Q5" s="41" t="str">
        <f>VLOOKUP($B5,'ALL Parameters'!$B:$T,19,FALSE)</f>
        <v>Excellent</v>
      </c>
    </row>
    <row r="6" spans="1:17" ht="51" x14ac:dyDescent="0.2">
      <c r="A6" s="41" t="s">
        <v>55</v>
      </c>
      <c r="B6" s="41" t="s">
        <v>58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DC 3 kV</v>
      </c>
      <c r="F6" s="41">
        <f>VLOOKUP($B6,'ALL Parameters'!$B:$T,8,FALSE)</f>
        <v>700</v>
      </c>
      <c r="G6" s="41" t="str">
        <f>VLOOKUP($B6,'ALL Parameters'!$B:$T,9,FALSE)</f>
        <v>D4</v>
      </c>
      <c r="H6" s="41">
        <f>VLOOKUP($B6,'ALL Parameters'!$B:$T,10,FALSE)</f>
        <v>2</v>
      </c>
      <c r="I6" s="41" t="str">
        <f>VLOOKUP($B6,'ALL Parameters'!$B:$T,11,FALSE)</f>
        <v>16‰</v>
      </c>
      <c r="J6" s="41" t="str">
        <f>VLOOKUP($B6,'ALL Parameters'!$B:$T,12,FALSE)</f>
        <v>GB/1-VM</v>
      </c>
      <c r="K6" s="41" t="str">
        <f>VLOOKUP($B6,'ALL Parameters'!$B:$T,13,FALSE)</f>
        <v>P/C 70/400</v>
      </c>
      <c r="L6" s="41" t="str">
        <f>VLOOKUP($B6,'ALL Parameters'!$B:$T,14,FALSE)</f>
        <v>Level STM, Level 2 - ETCS 2</v>
      </c>
      <c r="M6" s="41" t="str">
        <f>VLOOKUP($B6,'ALL Parameters'!$B:$T,15,FALSE)</f>
        <v>100-140</v>
      </c>
      <c r="N6" s="41">
        <f>VLOOKUP($B6,'ALL Parameters'!$B:$T,16,FALSE)</f>
        <v>30</v>
      </c>
      <c r="O6" s="41" t="str">
        <f>VLOOKUP($B6,'ALL Parameters'!$B:$T,17,FALSE)</f>
        <v>max. 3800</v>
      </c>
      <c r="P6" s="41">
        <f>VLOOKUP($B6,'ALL Parameters'!$B:$T,18,FALSE)</f>
        <v>0</v>
      </c>
      <c r="Q6" s="41" t="str">
        <f>VLOOKUP($B6,'ALL Parameters'!$B:$T,19,FALSE)</f>
        <v>Excellent</v>
      </c>
    </row>
    <row r="7" spans="1:17" x14ac:dyDescent="0.2">
      <c r="A7" s="61" t="s">
        <v>569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25.5" x14ac:dyDescent="0.2">
      <c r="A8" s="41" t="s">
        <v>611</v>
      </c>
      <c r="B8" s="41" t="s">
        <v>59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3 kV DC</v>
      </c>
      <c r="F8" s="41">
        <f>VLOOKUP($B8,'ALL Parameters'!$B:$T,8,FALSE)</f>
        <v>645</v>
      </c>
      <c r="G8" s="41" t="str">
        <f>VLOOKUP($B8,'ALL Parameters'!$B:$T,9,FALSE)</f>
        <v>D4</v>
      </c>
      <c r="H8" s="41">
        <f>VLOOKUP($B8,'ALL Parameters'!$B:$T,10,FALSE)</f>
        <v>2</v>
      </c>
      <c r="I8" s="41" t="str">
        <f>VLOOKUP($B8,'ALL Parameters'!$B:$T,11,FALSE)</f>
        <v>18‰</v>
      </c>
      <c r="J8" s="41" t="str">
        <f>VLOOKUP($B8,'ALL Parameters'!$B:$T,12,FALSE)</f>
        <v>Z-GCZ3</v>
      </c>
      <c r="K8" s="41" t="str">
        <f>VLOOKUP($B8,'ALL Parameters'!$B:$T,13,FALSE)</f>
        <v>P/C 67/391</v>
      </c>
      <c r="L8" s="41" t="str">
        <f>VLOOKUP($B8,'ALL Parameters'!$B:$T,14,FALSE)</f>
        <v>LS</v>
      </c>
      <c r="M8" s="41">
        <f>VLOOKUP($B8,'ALL Parameters'!$B:$T,15,FALSE)</f>
        <v>160</v>
      </c>
      <c r="N8" s="41">
        <f>VLOOKUP($B8,'ALL Parameters'!$B:$T,16,FALSE)</f>
        <v>71</v>
      </c>
      <c r="O8" s="41" t="str">
        <f>VLOOKUP($B8,'ALL Parameters'!$B:$T,17,FALSE)</f>
        <v>193: T4 1300, S 1050, U 900</v>
      </c>
      <c r="P8" s="41">
        <f>VLOOKUP($B8,'ALL Parameters'!$B:$T,18,FALSE)</f>
        <v>0</v>
      </c>
      <c r="Q8" s="41">
        <f>VLOOKUP($B8,'ALL Parameters'!$B:$T,19,FALSE)</f>
        <v>0</v>
      </c>
    </row>
    <row r="9" spans="1:17" ht="25.5" x14ac:dyDescent="0.2">
      <c r="A9" s="41" t="s">
        <v>55</v>
      </c>
      <c r="B9" s="41" t="s">
        <v>103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DC 3 kV</v>
      </c>
      <c r="F9" s="41">
        <f>VLOOKUP($B9,'ALL Parameters'!$B:$T,8,FALSE)</f>
        <v>645</v>
      </c>
      <c r="G9" s="41" t="str">
        <f>VLOOKUP($B9,'ALL Parameters'!$B:$T,9,FALSE)</f>
        <v>D4</v>
      </c>
      <c r="H9" s="41">
        <f>VLOOKUP($B9,'ALL Parameters'!$B:$T,10,FALSE)</f>
        <v>2</v>
      </c>
      <c r="I9" s="41" t="str">
        <f>VLOOKUP($B9,'ALL Parameters'!$B:$T,11,FALSE)</f>
        <v xml:space="preserve">18‰ </v>
      </c>
      <c r="J9" s="41" t="str">
        <f>VLOOKUP($B9,'ALL Parameters'!$B:$T,12,FALSE)</f>
        <v>GB/0-VM</v>
      </c>
      <c r="K9" s="41" t="str">
        <f>VLOOKUP($B9,'ALL Parameters'!$B:$T,13,FALSE)</f>
        <v>P/C 70/400</v>
      </c>
      <c r="L9" s="41" t="str">
        <f>VLOOKUP($B9,'ALL Parameters'!$B:$T,14,FALSE)</f>
        <v>Level STM</v>
      </c>
      <c r="M9" s="41">
        <f>VLOOKUP($B9,'ALL Parameters'!$B:$T,15,FALSE)</f>
        <v>90</v>
      </c>
      <c r="N9" s="41">
        <f>VLOOKUP($B9,'ALL Parameters'!$B:$T,16,FALSE)</f>
        <v>14</v>
      </c>
      <c r="O9" s="41" t="str">
        <f>VLOOKUP($B9,'ALL Parameters'!$B:$T,17,FALSE)</f>
        <v>max. 2800</v>
      </c>
      <c r="P9" s="41">
        <f>VLOOKUP($B9,'ALL Parameters'!$B:$T,18,FALSE)</f>
        <v>0</v>
      </c>
      <c r="Q9" s="41" t="str">
        <f>VLOOKUP($B9,'ALL Parameters'!$B:$T,19,FALSE)</f>
        <v>Excellent</v>
      </c>
    </row>
    <row r="10" spans="1:17" ht="25.5" x14ac:dyDescent="0.2">
      <c r="A10" s="41" t="s">
        <v>55</v>
      </c>
      <c r="B10" s="41" t="s">
        <v>138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DC 3 kV; 25 kV, 50 Hz AC</v>
      </c>
      <c r="F10" s="41">
        <f>VLOOKUP($B10,'ALL Parameters'!$B:$T,8,FALSE)</f>
        <v>625</v>
      </c>
      <c r="G10" s="41" t="str">
        <f>VLOOKUP($B10,'ALL Parameters'!$B:$T,9,FALSE)</f>
        <v>D4</v>
      </c>
      <c r="H10" s="41">
        <f>VLOOKUP($B10,'ALL Parameters'!$B:$T,10,FALSE)</f>
        <v>2</v>
      </c>
      <c r="I10" s="41" t="str">
        <f>VLOOKUP($B10,'ALL Parameters'!$B:$T,11,FALSE)</f>
        <v>18‰</v>
      </c>
      <c r="J10" s="41" t="str">
        <f>VLOOKUP($B10,'ALL Parameters'!$B:$T,12,FALSE)</f>
        <v>GB/1-VM</v>
      </c>
      <c r="K10" s="41" t="str">
        <f>VLOOKUP($B10,'ALL Parameters'!$B:$T,13,FALSE)</f>
        <v>P/C 70/400</v>
      </c>
      <c r="L10" s="41" t="str">
        <f>VLOOKUP($B10,'ALL Parameters'!$B:$T,14,FALSE)</f>
        <v>Level STM</v>
      </c>
      <c r="M10" s="41">
        <f>VLOOKUP($B10,'ALL Parameters'!$B:$T,15,FALSE)</f>
        <v>90</v>
      </c>
      <c r="N10" s="41">
        <f>VLOOKUP($B10,'ALL Parameters'!$B:$T,16,FALSE)</f>
        <v>28</v>
      </c>
      <c r="O10" s="41" t="str">
        <f>VLOOKUP($B10,'ALL Parameters'!$B:$T,17,FALSE)</f>
        <v>max. 2800</v>
      </c>
      <c r="P10" s="41">
        <f>VLOOKUP($B10,'ALL Parameters'!$B:$T,18,FALSE)</f>
        <v>0</v>
      </c>
      <c r="Q10" s="41" t="str">
        <f>VLOOKUP($B10,'ALL Parameters'!$B:$T,19,FALSE)</f>
        <v>Excellent</v>
      </c>
    </row>
    <row r="11" spans="1:17" ht="38.25" x14ac:dyDescent="0.2">
      <c r="A11" s="41" t="s">
        <v>55</v>
      </c>
      <c r="B11" s="41" t="s">
        <v>137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DC 3 kV</v>
      </c>
      <c r="F11" s="41">
        <f>VLOOKUP($B11,'ALL Parameters'!$B:$T,8,FALSE)</f>
        <v>750</v>
      </c>
      <c r="G11" s="41" t="str">
        <f>VLOOKUP($B11,'ALL Parameters'!$B:$T,9,FALSE)</f>
        <v>D4</v>
      </c>
      <c r="H11" s="41">
        <f>VLOOKUP($B11,'ALL Parameters'!$B:$T,10,FALSE)</f>
        <v>2</v>
      </c>
      <c r="I11" s="41" t="str">
        <f>VLOOKUP($B11,'ALL Parameters'!$B:$T,11,FALSE)</f>
        <v>7‰</v>
      </c>
      <c r="J11" s="41" t="str">
        <f>VLOOKUP($B11,'ALL Parameters'!$B:$T,12,FALSE)</f>
        <v>GB/1-VM</v>
      </c>
      <c r="K11" s="41" t="str">
        <f>VLOOKUP($B11,'ALL Parameters'!$B:$T,13,FALSE)</f>
        <v>P/C 70/400</v>
      </c>
      <c r="L11" s="41" t="str">
        <f>VLOOKUP($B11,'ALL Parameters'!$B:$T,14,FALSE)</f>
        <v>Level 0, Level 1 - ETCS 1</v>
      </c>
      <c r="M11" s="41" t="str">
        <f>VLOOKUP($B11,'ALL Parameters'!$B:$T,15,FALSE)</f>
        <v>120-160</v>
      </c>
      <c r="N11" s="41">
        <f>VLOOKUP($B11,'ALL Parameters'!$B:$T,16,FALSE)</f>
        <v>43</v>
      </c>
      <c r="O11" s="41" t="str">
        <f>VLOOKUP($B11,'ALL Parameters'!$B:$T,17,FALSE)</f>
        <v>max. 3800</v>
      </c>
      <c r="P11" s="41">
        <f>VLOOKUP($B11,'ALL Parameters'!$B:$T,18,FALSE)</f>
        <v>0</v>
      </c>
      <c r="Q11" s="41" t="str">
        <f>VLOOKUP($B11,'ALL Parameters'!$B:$T,19,FALSE)</f>
        <v>Excellent</v>
      </c>
    </row>
  </sheetData>
  <mergeCells count="13">
    <mergeCell ref="Q1:Q2"/>
    <mergeCell ref="A3:Q3"/>
    <mergeCell ref="A7:Q7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A7:Q7 C8:Q11 C4:Q6">
    <cfRule type="cellIs" dxfId="203" priority="27" operator="between">
      <formula>0</formula>
      <formula>0</formula>
    </cfRule>
  </conditionalFormatting>
  <conditionalFormatting sqref="B8:B9">
    <cfRule type="cellIs" dxfId="202" priority="14" operator="between">
      <formula>0</formula>
      <formula>0</formula>
    </cfRule>
  </conditionalFormatting>
  <conditionalFormatting sqref="A8">
    <cfRule type="cellIs" dxfId="201" priority="13" operator="between">
      <formula>0</formula>
      <formula>0</formula>
    </cfRule>
  </conditionalFormatting>
  <conditionalFormatting sqref="A9:A11">
    <cfRule type="cellIs" dxfId="200" priority="12" operator="between">
      <formula>0</formula>
      <formula>0</formula>
    </cfRule>
  </conditionalFormatting>
  <conditionalFormatting sqref="B10:B11">
    <cfRule type="cellIs" dxfId="199" priority="11" operator="between">
      <formula>0</formula>
      <formula>0</formula>
    </cfRule>
  </conditionalFormatting>
  <conditionalFormatting sqref="B4:B5">
    <cfRule type="cellIs" dxfId="198" priority="10" operator="between">
      <formula>0</formula>
      <formula>0</formula>
    </cfRule>
  </conditionalFormatting>
  <conditionalFormatting sqref="B6">
    <cfRule type="cellIs" dxfId="197" priority="9" operator="between">
      <formula>0</formula>
      <formula>0</formula>
    </cfRule>
  </conditionalFormatting>
  <conditionalFormatting sqref="A4">
    <cfRule type="cellIs" dxfId="196" priority="8" operator="between">
      <formula>0</formula>
      <formula>0</formula>
    </cfRule>
  </conditionalFormatting>
  <conditionalFormatting sqref="A5:A6">
    <cfRule type="cellIs" dxfId="195" priority="7" operator="between">
      <formula>0</formula>
      <formula>0</formula>
    </cfRule>
  </conditionalFormatting>
  <conditionalFormatting sqref="A1:M1 C2:D2 Q1 O1">
    <cfRule type="cellIs" dxfId="194" priority="3" operator="between">
      <formula>0</formula>
      <formula>0</formula>
    </cfRule>
  </conditionalFormatting>
  <conditionalFormatting sqref="P1">
    <cfRule type="cellIs" dxfId="193" priority="2" operator="between">
      <formula>0</formula>
      <formula>0</formula>
    </cfRule>
  </conditionalFormatting>
  <conditionalFormatting sqref="N1">
    <cfRule type="cellIs" dxfId="192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9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26.85546875" style="6" bestFit="1" customWidth="1"/>
    <col min="3" max="3" width="4.42578125" style="6" bestFit="1" customWidth="1"/>
    <col min="4" max="4" width="4" style="6" bestFit="1" customWidth="1"/>
    <col min="5" max="5" width="10" style="6" customWidth="1"/>
    <col min="6" max="6" width="8.85546875" style="6" customWidth="1"/>
    <col min="7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2.8554687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" x14ac:dyDescent="0.2">
      <c r="A4" s="7" t="s">
        <v>55</v>
      </c>
      <c r="B4" s="41" t="s">
        <v>105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DC 3 kV</v>
      </c>
      <c r="F4" s="41" t="str">
        <f>VLOOKUP($B4,'ALL Parameters'!$B:$T,8,FALSE)</f>
        <v>700/670</v>
      </c>
      <c r="G4" s="41" t="str">
        <f>VLOOKUP($B4,'ALL Parameters'!$B:$T,9,FALSE)</f>
        <v>D4</v>
      </c>
      <c r="H4" s="41">
        <f>VLOOKUP($B4,'ALL Parameters'!$B:$T,10,FALSE)</f>
        <v>1</v>
      </c>
      <c r="I4" s="41" t="str">
        <f>VLOOKUP($B4,'ALL Parameters'!$B:$T,11,FALSE)</f>
        <v xml:space="preserve">3‰ </v>
      </c>
      <c r="J4" s="41" t="str">
        <f>VLOOKUP($B4,'ALL Parameters'!$B:$T,12,FALSE)</f>
        <v>GB/1-VM</v>
      </c>
      <c r="K4" s="41" t="str">
        <f>VLOOKUP($B4,'ALL Parameters'!$B:$T,13,FALSE)</f>
        <v>P/C 70/400</v>
      </c>
      <c r="L4" s="41" t="str">
        <f>VLOOKUP($B4,'ALL Parameters'!$B:$T,14,FALSE)</f>
        <v>Level 0</v>
      </c>
      <c r="M4" s="41">
        <f>VLOOKUP($B4,'ALL Parameters'!$B:$T,15,FALSE)</f>
        <v>50</v>
      </c>
      <c r="N4" s="41">
        <f>VLOOKUP($B4,'ALL Parameters'!$B:$T,16,FALSE)</f>
        <v>5</v>
      </c>
      <c r="O4" s="41" t="str">
        <f>VLOOKUP($B4,'ALL Parameters'!$B:$T,17,FALSE)</f>
        <v>max. 4200</v>
      </c>
      <c r="P4" s="41">
        <f>VLOOKUP($B4,'ALL Parameters'!$B:$T,18,FALSE)</f>
        <v>0</v>
      </c>
      <c r="Q4" s="41" t="str">
        <f>VLOOKUP($B4,'ALL Parameters'!$B:$T,19,FALSE)</f>
        <v>Good</v>
      </c>
    </row>
    <row r="5" spans="1:17" x14ac:dyDescent="0.2">
      <c r="A5" s="61" t="s">
        <v>572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7" t="s">
        <v>55</v>
      </c>
      <c r="B6" s="41" t="s">
        <v>139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DC 3 kV</v>
      </c>
      <c r="F6" s="41" t="str">
        <f>VLOOKUP($B6,'ALL Parameters'!$B:$T,8,FALSE)</f>
        <v>700/670</v>
      </c>
      <c r="G6" s="41" t="str">
        <f>VLOOKUP($B6,'ALL Parameters'!$B:$T,9,FALSE)</f>
        <v>D4</v>
      </c>
      <c r="H6" s="41">
        <f>VLOOKUP($B6,'ALL Parameters'!$B:$T,10,FALSE)</f>
        <v>2</v>
      </c>
      <c r="I6" s="41" t="str">
        <f>VLOOKUP($B6,'ALL Parameters'!$B:$T,11,FALSE)</f>
        <v>18‰</v>
      </c>
      <c r="J6" s="41" t="str">
        <f>VLOOKUP($B6,'ALL Parameters'!$B:$T,12,FALSE)</f>
        <v>GB/1-VM</v>
      </c>
      <c r="K6" s="41" t="str">
        <f>VLOOKUP($B6,'ALL Parameters'!$B:$T,13,FALSE)</f>
        <v>P/C 70/400</v>
      </c>
      <c r="L6" s="41" t="str">
        <f>VLOOKUP($B6,'ALL Parameters'!$B:$T,14,FALSE)</f>
        <v>Level STM</v>
      </c>
      <c r="M6" s="41">
        <f>VLOOKUP($B6,'ALL Parameters'!$B:$T,15,FALSE)</f>
        <v>100</v>
      </c>
      <c r="N6" s="41">
        <f>VLOOKUP($B6,'ALL Parameters'!$B:$T,16,FALSE)</f>
        <v>37</v>
      </c>
      <c r="O6" s="41" t="str">
        <f>VLOOKUP($B6,'ALL Parameters'!$B:$T,17,FALSE)</f>
        <v>max. 4200</v>
      </c>
      <c r="P6" s="41">
        <f>VLOOKUP($B6,'ALL Parameters'!$B:$T,18,FALSE)</f>
        <v>0</v>
      </c>
      <c r="Q6" s="41" t="str">
        <f>VLOOKUP($B6,'ALL Parameters'!$B:$T,19,FALSE)</f>
        <v>Excellent</v>
      </c>
    </row>
    <row r="7" spans="1:17" ht="15" x14ac:dyDescent="0.2">
      <c r="A7" s="7" t="s">
        <v>55</v>
      </c>
      <c r="B7" s="41" t="s">
        <v>140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DC 3 kV</v>
      </c>
      <c r="F7" s="41">
        <f>VLOOKUP($B7,'ALL Parameters'!$B:$T,8,FALSE)</f>
        <v>680</v>
      </c>
      <c r="G7" s="41" t="str">
        <f>VLOOKUP($B7,'ALL Parameters'!$B:$T,9,FALSE)</f>
        <v>D4</v>
      </c>
      <c r="H7" s="41">
        <f>VLOOKUP($B7,'ALL Parameters'!$B:$T,10,FALSE)</f>
        <v>1</v>
      </c>
      <c r="I7" s="41" t="str">
        <f>VLOOKUP($B7,'ALL Parameters'!$B:$T,11,FALSE)</f>
        <v>15‰</v>
      </c>
      <c r="J7" s="41" t="str">
        <f>VLOOKUP($B7,'ALL Parameters'!$B:$T,12,FALSE)</f>
        <v>GB/1-VM</v>
      </c>
      <c r="K7" s="41" t="str">
        <f>VLOOKUP($B7,'ALL Parameters'!$B:$T,13,FALSE)</f>
        <v>P/C 70/400</v>
      </c>
      <c r="L7" s="41" t="str">
        <f>VLOOKUP($B7,'ALL Parameters'!$B:$T,14,FALSE)</f>
        <v>Level 0</v>
      </c>
      <c r="M7" s="41">
        <f>VLOOKUP($B7,'ALL Parameters'!$B:$T,15,FALSE)</f>
        <v>80</v>
      </c>
      <c r="N7" s="41">
        <f>VLOOKUP($B7,'ALL Parameters'!$B:$T,16,FALSE)</f>
        <v>16</v>
      </c>
      <c r="O7" s="41" t="str">
        <f>VLOOKUP($B7,'ALL Parameters'!$B:$T,17,FALSE)</f>
        <v>max. 3800</v>
      </c>
      <c r="P7" s="41">
        <f>VLOOKUP($B7,'ALL Parameters'!$B:$T,18,FALSE)</f>
        <v>0</v>
      </c>
      <c r="Q7" s="41" t="str">
        <f>VLOOKUP($B7,'ALL Parameters'!$B:$T,19,FALSE)</f>
        <v>Excellent</v>
      </c>
    </row>
    <row r="8" spans="1:17" ht="15" x14ac:dyDescent="0.2">
      <c r="A8" s="7" t="s">
        <v>55</v>
      </c>
      <c r="B8" s="49" t="s">
        <v>141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DC 3 kV</v>
      </c>
      <c r="F8" s="41">
        <f>VLOOKUP($B8,'ALL Parameters'!$B:$T,8,FALSE)</f>
        <v>620</v>
      </c>
      <c r="G8" s="41" t="str">
        <f>VLOOKUP($B8,'ALL Parameters'!$B:$T,9,FALSE)</f>
        <v>D4</v>
      </c>
      <c r="H8" s="41">
        <f>VLOOKUP($B8,'ALL Parameters'!$B:$T,10,FALSE)</f>
        <v>1</v>
      </c>
      <c r="I8" s="41" t="str">
        <f>VLOOKUP($B8,'ALL Parameters'!$B:$T,11,FALSE)</f>
        <v>8‰</v>
      </c>
      <c r="J8" s="41" t="str">
        <f>VLOOKUP($B8,'ALL Parameters'!$B:$T,12,FALSE)</f>
        <v>GB/0-VM</v>
      </c>
      <c r="K8" s="41" t="str">
        <f>VLOOKUP($B8,'ALL Parameters'!$B:$T,13,FALSE)</f>
        <v>P/C 70/400</v>
      </c>
      <c r="L8" s="41" t="str">
        <f>VLOOKUP($B8,'ALL Parameters'!$B:$T,14,FALSE)</f>
        <v>Level 0</v>
      </c>
      <c r="M8" s="41">
        <f>VLOOKUP($B8,'ALL Parameters'!$B:$T,15,FALSE)</f>
        <v>100</v>
      </c>
      <c r="N8" s="41">
        <f>VLOOKUP($B8,'ALL Parameters'!$B:$T,16,FALSE)</f>
        <v>11</v>
      </c>
      <c r="O8" s="41" t="str">
        <f>VLOOKUP($B8,'ALL Parameters'!$B:$T,17,FALSE)</f>
        <v>max. 3800</v>
      </c>
      <c r="P8" s="41">
        <f>VLOOKUP($B8,'ALL Parameters'!$B:$T,18,FALSE)</f>
        <v>0</v>
      </c>
      <c r="Q8" s="41" t="str">
        <f>VLOOKUP($B8,'ALL Parameters'!$B:$T,19,FALSE)</f>
        <v>Excellent</v>
      </c>
    </row>
    <row r="9" spans="1:17" ht="15" x14ac:dyDescent="0.2">
      <c r="A9" s="7" t="s">
        <v>55</v>
      </c>
      <c r="B9" s="49" t="s">
        <v>142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DC 3 kV</v>
      </c>
      <c r="F9" s="41">
        <f>VLOOKUP($B9,'ALL Parameters'!$B:$T,8,FALSE)</f>
        <v>655</v>
      </c>
      <c r="G9" s="41" t="str">
        <f>VLOOKUP($B9,'ALL Parameters'!$B:$T,9,FALSE)</f>
        <v>D4</v>
      </c>
      <c r="H9" s="41">
        <f>VLOOKUP($B9,'ALL Parameters'!$B:$T,10,FALSE)</f>
        <v>1</v>
      </c>
      <c r="I9" s="41" t="str">
        <f>VLOOKUP($B9,'ALL Parameters'!$B:$T,11,FALSE)</f>
        <v>9‰</v>
      </c>
      <c r="J9" s="41" t="str">
        <f>VLOOKUP($B9,'ALL Parameters'!$B:$T,12,FALSE)</f>
        <v>GB/1-VM</v>
      </c>
      <c r="K9" s="41" t="str">
        <f>VLOOKUP($B9,'ALL Parameters'!$B:$T,13,FALSE)</f>
        <v>P/C 70/400</v>
      </c>
      <c r="L9" s="41" t="str">
        <f>VLOOKUP($B9,'ALL Parameters'!$B:$T,14,FALSE)</f>
        <v>Level 0</v>
      </c>
      <c r="M9" s="41" t="str">
        <f>VLOOKUP($B9,'ALL Parameters'!$B:$T,15,FALSE)</f>
        <v>70-80</v>
      </c>
      <c r="N9" s="41">
        <f>VLOOKUP($B9,'ALL Parameters'!$B:$T,16,FALSE)</f>
        <v>29</v>
      </c>
      <c r="O9" s="41" t="str">
        <f>VLOOKUP($B9,'ALL Parameters'!$B:$T,17,FALSE)</f>
        <v>max. 3800</v>
      </c>
      <c r="P9" s="41">
        <f>VLOOKUP($B9,'ALL Parameters'!$B:$T,18,FALSE)</f>
        <v>0</v>
      </c>
      <c r="Q9" s="41" t="str">
        <f>VLOOKUP($B9,'ALL Parameters'!$B:$T,19,FALSE)</f>
        <v>Excellent</v>
      </c>
    </row>
  </sheetData>
  <mergeCells count="13"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</mergeCells>
  <conditionalFormatting sqref="A3:Q3 B4:Q4 B6:Q6 C7:Q9 A5:Q5">
    <cfRule type="cellIs" dxfId="191" priority="7" operator="between">
      <formula>0</formula>
      <formula>0</formula>
    </cfRule>
  </conditionalFormatting>
  <conditionalFormatting sqref="B7">
    <cfRule type="cellIs" dxfId="190" priority="6" operator="between">
      <formula>0</formula>
      <formula>0</formula>
    </cfRule>
  </conditionalFormatting>
  <conditionalFormatting sqref="N1">
    <cfRule type="cellIs" dxfId="189" priority="1" operator="between">
      <formula>0</formula>
      <formula>0</formula>
    </cfRule>
  </conditionalFormatting>
  <conditionalFormatting sqref="A1:M1 C2:D2 Q1 O1">
    <cfRule type="cellIs" dxfId="188" priority="3" operator="between">
      <formula>0</formula>
      <formula>0</formula>
    </cfRule>
  </conditionalFormatting>
  <conditionalFormatting sqref="P1">
    <cfRule type="cellIs" dxfId="187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13"/>
  <sheetViews>
    <sheetView workbookViewId="0">
      <selection sqref="A1:Q2"/>
    </sheetView>
  </sheetViews>
  <sheetFormatPr defaultColWidth="11.5703125" defaultRowHeight="12.75" x14ac:dyDescent="0.2"/>
  <cols>
    <col min="1" max="1" width="10" style="6" customWidth="1"/>
    <col min="2" max="2" width="14" style="6" customWidth="1"/>
    <col min="3" max="3" width="4.42578125" style="6" bestFit="1" customWidth="1"/>
    <col min="4" max="4" width="4" style="6" bestFit="1" customWidth="1"/>
    <col min="5" max="5" width="14.28515625" style="6" customWidth="1"/>
    <col min="6" max="6" width="6.42578125" style="6" customWidth="1"/>
    <col min="7" max="7" width="16.140625" style="6" bestFit="1" customWidth="1"/>
    <col min="8" max="8" width="8.5703125" style="6" customWidth="1"/>
    <col min="9" max="9" width="7.85546875" style="6" bestFit="1" customWidth="1"/>
    <col min="10" max="10" width="6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7.5703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38.25" x14ac:dyDescent="0.2">
      <c r="A4" s="41" t="s">
        <v>24</v>
      </c>
      <c r="B4" s="41" t="s">
        <v>408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700</v>
      </c>
      <c r="G4" s="41" t="str">
        <f>VLOOKUP($B4,'ALL Parameters'!$B:$T,9,FALSE)</f>
        <v>D4: 22,5t (8,0 t/m)</v>
      </c>
      <c r="H4" s="41">
        <f>VLOOKUP($B4,'ALL Parameters'!$B:$T,10,FALSE)</f>
        <v>2</v>
      </c>
      <c r="I4" s="41" t="str">
        <f>VLOOKUP($B4,'ALL Parameters'!$B:$T,11,FALSE)</f>
        <v>16‰</v>
      </c>
      <c r="J4" s="41" t="str">
        <f>VLOOKUP($B4,'ALL Parameters'!$B:$T,12,FALSE)</f>
        <v>GA, G1, G2</v>
      </c>
      <c r="K4" s="41">
        <f>VLOOKUP($B4,'ALL Parameters'!$B:$T,13,FALSE)</f>
        <v>0</v>
      </c>
      <c r="L4" s="41" t="str">
        <f>VLOOKUP($B4,'ALL Parameters'!$B:$T,14,FALSE)</f>
        <v>PZB</v>
      </c>
      <c r="M4" s="41">
        <f>VLOOKUP($B4,'ALL Parameters'!$B:$T,15,FALSE)</f>
        <v>120</v>
      </c>
      <c r="N4" s="41"/>
      <c r="O4" s="41">
        <f>VLOOKUP($B4,'ALL Parameters'!$B:$T,17,FALSE)</f>
        <v>1350</v>
      </c>
      <c r="P4" s="41" t="str">
        <f>VLOOKUP($B4,'ALL Parameters'!$B:$T,18,FALSE)</f>
        <v>Capacity low, depends on time</v>
      </c>
      <c r="Q4" s="41">
        <f>VLOOKUP($B4,'ALL Parameters'!$B:$T,19,FALSE)</f>
        <v>0</v>
      </c>
    </row>
    <row r="5" spans="1:17" x14ac:dyDescent="0.2">
      <c r="A5" s="80" t="s">
        <v>594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81"/>
    </row>
    <row r="6" spans="1:17" ht="38.25" x14ac:dyDescent="0.2">
      <c r="A6" s="41" t="s">
        <v>24</v>
      </c>
      <c r="B6" s="41" t="s">
        <v>90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700</v>
      </c>
      <c r="G6" s="41" t="str">
        <f>VLOOKUP($B6,'ALL Parameters'!$B:$T,9,FALSE)</f>
        <v>D4: 22,5t (8,0 t/m)</v>
      </c>
      <c r="H6" s="41">
        <f>VLOOKUP($B6,'ALL Parameters'!$B:$T,10,FALSE)</f>
        <v>2</v>
      </c>
      <c r="I6" s="41" t="str">
        <f>VLOOKUP($B6,'ALL Parameters'!$B:$T,11,FALSE)</f>
        <v>16‰</v>
      </c>
      <c r="J6" s="41" t="str">
        <f>VLOOKUP($B6,'ALL Parameters'!$B:$T,12,FALSE)</f>
        <v>GA, G1, G2</v>
      </c>
      <c r="K6" s="41">
        <f>VLOOKUP($B6,'ALL Parameters'!$B:$T,13,FALSE)</f>
        <v>0</v>
      </c>
      <c r="L6" s="41" t="str">
        <f>VLOOKUP($B6,'ALL Parameters'!$B:$T,14,FALSE)</f>
        <v>PZB</v>
      </c>
      <c r="M6" s="41">
        <f>VLOOKUP($B6,'ALL Parameters'!$B:$T,15,FALSE)</f>
        <v>120</v>
      </c>
      <c r="N6" s="41">
        <f>VLOOKUP($B6,'ALL Parameters'!$B:$T,16,FALSE)</f>
        <v>41</v>
      </c>
      <c r="O6" s="41">
        <f>VLOOKUP($B6,'ALL Parameters'!$B:$T,17,FALSE)</f>
        <v>1350</v>
      </c>
      <c r="P6" s="41" t="str">
        <f>VLOOKUP($B6,'ALL Parameters'!$B:$T,18,FALSE)</f>
        <v>Capacity low, depends on time</v>
      </c>
      <c r="Q6" s="41">
        <f>VLOOKUP($B6,'ALL Parameters'!$B:$T,19,FALSE)</f>
        <v>0</v>
      </c>
    </row>
    <row r="7" spans="1:17" ht="39" customHeight="1" x14ac:dyDescent="0.2">
      <c r="A7" s="41" t="s">
        <v>61</v>
      </c>
      <c r="B7" s="41" t="s">
        <v>62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25 kV, 50 Hz AC</v>
      </c>
      <c r="F7" s="41">
        <f>VLOOKUP($B7,'ALL Parameters'!$B:$T,8,FALSE)</f>
        <v>650</v>
      </c>
      <c r="G7" s="41" t="str">
        <f>VLOOKUP($B7,'ALL Parameters'!$B:$T,9,FALSE)</f>
        <v>D4</v>
      </c>
      <c r="H7" s="41">
        <f>VLOOKUP($B7,'ALL Parameters'!$B:$T,10,FALSE)</f>
        <v>1</v>
      </c>
      <c r="I7" s="41" t="str">
        <f>VLOOKUP($B7,'ALL Parameters'!$B:$T,11,FALSE)</f>
        <v>10‰</v>
      </c>
      <c r="J7" s="41" t="str">
        <f>VLOOKUP($B7,'ALL Parameters'!$B:$T,12,FALSE)</f>
        <v>GA, G2</v>
      </c>
      <c r="K7" s="41" t="str">
        <f>VLOOKUP($B7,'ALL Parameters'!$B:$T,13,FALSE)</f>
        <v>P/C 70/400</v>
      </c>
      <c r="L7" s="41" t="str">
        <f>VLOOKUP($B7,'ALL Parameters'!$B:$T,14,FALSE)</f>
        <v>Inudsi, PZB</v>
      </c>
      <c r="M7" s="41">
        <f>VLOOKUP($B7,'ALL Parameters'!$B:$T,15,FALSE)</f>
        <v>100</v>
      </c>
      <c r="N7" s="41">
        <f>VLOOKUP($B7,'ALL Parameters'!$B:$T,16,FALSE)</f>
        <v>30</v>
      </c>
      <c r="O7" s="41" t="str">
        <f>VLOOKUP($B7,'ALL Parameters'!$B:$T,17,FALSE)</f>
        <v>depends on the loco</v>
      </c>
      <c r="P7" s="41">
        <f>VLOOKUP($B7,'ALL Parameters'!$B:$T,18,FALSE)</f>
        <v>0</v>
      </c>
      <c r="Q7" s="41">
        <f>VLOOKUP($B7,'ALL Parameters'!$B:$T,19,FALSE)</f>
        <v>0</v>
      </c>
    </row>
    <row r="8" spans="1:17" ht="38.25" x14ac:dyDescent="0.2">
      <c r="A8" s="41" t="s">
        <v>61</v>
      </c>
      <c r="B8" s="41" t="s">
        <v>63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600</v>
      </c>
      <c r="G8" s="41" t="str">
        <f>VLOOKUP($B8,'ALL Parameters'!$B:$T,9,FALSE)</f>
        <v>C4</v>
      </c>
      <c r="H8" s="41">
        <f>VLOOKUP($B8,'ALL Parameters'!$B:$T,10,FALSE)</f>
        <v>1</v>
      </c>
      <c r="I8" s="41" t="str">
        <f>VLOOKUP($B8,'ALL Parameters'!$B:$T,11,FALSE)</f>
        <v>7‰</v>
      </c>
      <c r="J8" s="41" t="str">
        <f>VLOOKUP($B8,'ALL Parameters'!$B:$T,12,FALSE)</f>
        <v>GA, G2</v>
      </c>
      <c r="K8" s="41" t="str">
        <f>VLOOKUP($B8,'ALL Parameters'!$B:$T,13,FALSE)</f>
        <v>P/C 70/400</v>
      </c>
      <c r="L8" s="41" t="str">
        <f>VLOOKUP($B8,'ALL Parameters'!$B:$T,14,FALSE)</f>
        <v>EVM</v>
      </c>
      <c r="M8" s="41" t="str">
        <f>VLOOKUP($B8,'ALL Parameters'!$B:$T,15,FALSE)</f>
        <v>100/120</v>
      </c>
      <c r="N8" s="41">
        <f>VLOOKUP($B8,'ALL Parameters'!$B:$T,16,FALSE)</f>
        <v>54</v>
      </c>
      <c r="O8" s="41" t="str">
        <f>VLOOKUP($B8,'ALL Parameters'!$B:$T,17,FALSE)</f>
        <v>depends on the loco</v>
      </c>
      <c r="P8" s="41">
        <f>VLOOKUP($B8,'ALL Parameters'!$B:$T,18,FALSE)</f>
        <v>0</v>
      </c>
      <c r="Q8" s="41">
        <f>VLOOKUP($B8,'ALL Parameters'!$B:$T,19,FALSE)</f>
        <v>0</v>
      </c>
    </row>
    <row r="9" spans="1:17" ht="38.25" x14ac:dyDescent="0.2">
      <c r="A9" s="41" t="s">
        <v>61</v>
      </c>
      <c r="B9" s="41" t="s">
        <v>64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25 kV, 50 Hz AC</v>
      </c>
      <c r="F9" s="41">
        <f>VLOOKUP($B9,'ALL Parameters'!$B:$T,8,FALSE)</f>
        <v>600</v>
      </c>
      <c r="G9" s="41" t="str">
        <f>VLOOKUP($B9,'ALL Parameters'!$B:$T,9,FALSE)</f>
        <v>C4</v>
      </c>
      <c r="H9" s="41">
        <f>VLOOKUP($B9,'ALL Parameters'!$B:$T,10,FALSE)</f>
        <v>1</v>
      </c>
      <c r="I9" s="41" t="str">
        <f>VLOOKUP($B9,'ALL Parameters'!$B:$T,11,FALSE)</f>
        <v>7‰</v>
      </c>
      <c r="J9" s="41" t="str">
        <f>VLOOKUP($B9,'ALL Parameters'!$B:$T,12,FALSE)</f>
        <v>GA, G2</v>
      </c>
      <c r="K9" s="41" t="str">
        <f>VLOOKUP($B9,'ALL Parameters'!$B:$T,13,FALSE)</f>
        <v>P/C 70/400</v>
      </c>
      <c r="L9" s="41" t="str">
        <f>VLOOKUP($B9,'ALL Parameters'!$B:$T,14,FALSE)</f>
        <v>EVM</v>
      </c>
      <c r="M9" s="41">
        <f>VLOOKUP($B9,'ALL Parameters'!$B:$T,15,FALSE)</f>
        <v>120</v>
      </c>
      <c r="N9" s="41">
        <f>VLOOKUP($B9,'ALL Parameters'!$B:$T,16,FALSE)</f>
        <v>31</v>
      </c>
      <c r="O9" s="41" t="str">
        <f>VLOOKUP($B9,'ALL Parameters'!$B:$T,17,FALSE)</f>
        <v>depends on the loco</v>
      </c>
      <c r="P9" s="41">
        <f>VLOOKUP($B9,'ALL Parameters'!$B:$T,18,FALSE)</f>
        <v>0</v>
      </c>
      <c r="Q9" s="41">
        <f>VLOOKUP($B9,'ALL Parameters'!$B:$T,19,FALSE)</f>
        <v>0</v>
      </c>
    </row>
    <row r="10" spans="1:17" x14ac:dyDescent="0.2">
      <c r="A10" s="61" t="s">
        <v>574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51" x14ac:dyDescent="0.2">
      <c r="A11" s="41" t="s">
        <v>24</v>
      </c>
      <c r="B11" s="41" t="s">
        <v>39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15 kV, 16.7Hz AC</v>
      </c>
      <c r="F11" s="41">
        <f>VLOOKUP($B11,'ALL Parameters'!$B:$T,8,FALSE)</f>
        <v>700</v>
      </c>
      <c r="G11" s="41" t="str">
        <f>VLOOKUP($B11,'ALL Parameters'!$B:$T,9,FALSE)</f>
        <v>D4: 22,5t (8,0 t/m)</v>
      </c>
      <c r="H11" s="41">
        <f>VLOOKUP($B11,'ALL Parameters'!$B:$T,10,FALSE)</f>
        <v>1</v>
      </c>
      <c r="I11" s="41" t="str">
        <f>VLOOKUP($B11,'ALL Parameters'!$B:$T,11,FALSE)</f>
        <v>20‰</v>
      </c>
      <c r="J11" s="41" t="str">
        <f>VLOOKUP($B11,'ALL Parameters'!$B:$T,12,FALSE)</f>
        <v>GA, G1, G2</v>
      </c>
      <c r="K11" s="41" t="str">
        <f>VLOOKUP($B11,'ALL Parameters'!$B:$T,13,FALSE)</f>
        <v>P/C 80/410</v>
      </c>
      <c r="L11" s="41" t="str">
        <f>VLOOKUP($B11,'ALL Parameters'!$B:$T,14,FALSE)</f>
        <v>PZB</v>
      </c>
      <c r="M11" s="41">
        <f>VLOOKUP($B11,'ALL Parameters'!$B:$T,15,FALSE)</f>
        <v>140</v>
      </c>
      <c r="N11" s="41">
        <f>VLOOKUP($B11,'ALL Parameters'!$B:$T,16,FALSE)</f>
        <v>22</v>
      </c>
      <c r="O11" s="41" t="str">
        <f>VLOOKUP($B11,'ALL Parameters'!$B:$T,17,FALSE)</f>
        <v>1450 one loco (1216)</v>
      </c>
      <c r="P11" s="41" t="str">
        <f>VLOOKUP($B11,'ALL Parameters'!$B:$T,18,FALSE)</f>
        <v>Border: Ebenfurth</v>
      </c>
      <c r="Q11" s="41">
        <f>VLOOKUP($B11,'ALL Parameters'!$B:$T,19,FALSE)</f>
        <v>0</v>
      </c>
    </row>
    <row r="12" spans="1:17" ht="38.25" x14ac:dyDescent="0.2">
      <c r="A12" s="41" t="s">
        <v>61</v>
      </c>
      <c r="B12" s="41" t="s">
        <v>63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600</v>
      </c>
      <c r="G12" s="41" t="str">
        <f>VLOOKUP($B12,'ALL Parameters'!$B:$T,9,FALSE)</f>
        <v>C4</v>
      </c>
      <c r="H12" s="41">
        <f>VLOOKUP($B12,'ALL Parameters'!$B:$T,10,FALSE)</f>
        <v>1</v>
      </c>
      <c r="I12" s="41" t="str">
        <f>VLOOKUP($B12,'ALL Parameters'!$B:$T,11,FALSE)</f>
        <v>7‰</v>
      </c>
      <c r="J12" s="41" t="str">
        <f>VLOOKUP($B12,'ALL Parameters'!$B:$T,12,FALSE)</f>
        <v>GA, G2</v>
      </c>
      <c r="K12" s="41" t="str">
        <f>VLOOKUP($B12,'ALL Parameters'!$B:$T,13,FALSE)</f>
        <v>P/C 70/400</v>
      </c>
      <c r="L12" s="41" t="str">
        <f>VLOOKUP($B12,'ALL Parameters'!$B:$T,14,FALSE)</f>
        <v>EVM</v>
      </c>
      <c r="M12" s="41" t="str">
        <f>VLOOKUP($B12,'ALL Parameters'!$B:$T,15,FALSE)</f>
        <v>100/120</v>
      </c>
      <c r="N12" s="41">
        <f>VLOOKUP($B12,'ALL Parameters'!$B:$T,16,FALSE)</f>
        <v>54</v>
      </c>
      <c r="O12" s="41" t="str">
        <f>VLOOKUP($B12,'ALL Parameters'!$B:$T,17,FALSE)</f>
        <v>depends on the loco</v>
      </c>
      <c r="P12" s="41">
        <f>VLOOKUP($B12,'ALL Parameters'!$B:$T,18,FALSE)</f>
        <v>0</v>
      </c>
      <c r="Q12" s="41">
        <f>VLOOKUP($B12,'ALL Parameters'!$B:$T,19,FALSE)</f>
        <v>0</v>
      </c>
    </row>
    <row r="13" spans="1:17" ht="38.25" x14ac:dyDescent="0.2">
      <c r="A13" s="41" t="s">
        <v>61</v>
      </c>
      <c r="B13" s="41" t="s">
        <v>64</v>
      </c>
      <c r="C13" s="41" t="str">
        <f>VLOOKUP($B13,'ALL Parameters'!$B:$T,5,FALSE)</f>
        <v>x</v>
      </c>
      <c r="D13" s="41" t="str">
        <f>VLOOKUP($B13,'ALL Parameters'!$B:$T,6,FALSE)</f>
        <v>x</v>
      </c>
      <c r="E13" s="41" t="str">
        <f>VLOOKUP($B13,'ALL Parameters'!$B:$T,7,FALSE)</f>
        <v>25 kV, 50 Hz AC</v>
      </c>
      <c r="F13" s="41">
        <f>VLOOKUP($B13,'ALL Parameters'!$B:$T,8,FALSE)</f>
        <v>600</v>
      </c>
      <c r="G13" s="41" t="str">
        <f>VLOOKUP($B13,'ALL Parameters'!$B:$T,9,FALSE)</f>
        <v>C4</v>
      </c>
      <c r="H13" s="41">
        <f>VLOOKUP($B13,'ALL Parameters'!$B:$T,10,FALSE)</f>
        <v>1</v>
      </c>
      <c r="I13" s="41" t="str">
        <f>VLOOKUP($B13,'ALL Parameters'!$B:$T,11,FALSE)</f>
        <v>7‰</v>
      </c>
      <c r="J13" s="41" t="str">
        <f>VLOOKUP($B13,'ALL Parameters'!$B:$T,12,FALSE)</f>
        <v>GA, G2</v>
      </c>
      <c r="K13" s="41" t="str">
        <f>VLOOKUP($B13,'ALL Parameters'!$B:$T,13,FALSE)</f>
        <v>P/C 70/400</v>
      </c>
      <c r="L13" s="41" t="str">
        <f>VLOOKUP($B13,'ALL Parameters'!$B:$T,14,FALSE)</f>
        <v>EVM</v>
      </c>
      <c r="M13" s="41">
        <f>VLOOKUP($B13,'ALL Parameters'!$B:$T,15,FALSE)</f>
        <v>120</v>
      </c>
      <c r="N13" s="41">
        <f>VLOOKUP($B13,'ALL Parameters'!$B:$T,16,FALSE)</f>
        <v>31</v>
      </c>
      <c r="O13" s="41" t="str">
        <f>VLOOKUP($B13,'ALL Parameters'!$B:$T,17,FALSE)</f>
        <v>depends on the loco</v>
      </c>
      <c r="P13" s="41">
        <f>VLOOKUP($B13,'ALL Parameters'!$B:$T,18,FALSE)</f>
        <v>0</v>
      </c>
      <c r="Q13" s="41">
        <f>VLOOKUP($B13,'ALL Parameters'!$B:$T,19,FALSE)</f>
        <v>0</v>
      </c>
    </row>
  </sheetData>
  <mergeCells count="14">
    <mergeCell ref="Q1:Q2"/>
    <mergeCell ref="A5:Q5"/>
    <mergeCell ref="A3:Q3"/>
    <mergeCell ref="A10:Q10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C12:Q12 B11:Q11 A3:Q4 A10:Q10">
    <cfRule type="cellIs" dxfId="186" priority="17" operator="between">
      <formula>0</formula>
      <formula>0</formula>
    </cfRule>
  </conditionalFormatting>
  <conditionalFormatting sqref="B12">
    <cfRule type="cellIs" dxfId="185" priority="16" operator="between">
      <formula>0</formula>
      <formula>0</formula>
    </cfRule>
  </conditionalFormatting>
  <conditionalFormatting sqref="A11">
    <cfRule type="cellIs" dxfId="184" priority="15" operator="between">
      <formula>0</formula>
      <formula>0</formula>
    </cfRule>
  </conditionalFormatting>
  <conditionalFormatting sqref="C13:Q13">
    <cfRule type="cellIs" dxfId="183" priority="14" operator="between">
      <formula>0</formula>
      <formula>0</formula>
    </cfRule>
  </conditionalFormatting>
  <conditionalFormatting sqref="B13">
    <cfRule type="cellIs" dxfId="182" priority="13" operator="between">
      <formula>0</formula>
      <formula>0</formula>
    </cfRule>
  </conditionalFormatting>
  <conditionalFormatting sqref="B8">
    <cfRule type="cellIs" dxfId="181" priority="9" operator="between">
      <formula>0</formula>
      <formula>0</formula>
    </cfRule>
  </conditionalFormatting>
  <conditionalFormatting sqref="A5:Q5 A6:B7 C9:Q9">
    <cfRule type="cellIs" dxfId="180" priority="11" operator="between">
      <formula>0</formula>
      <formula>0</formula>
    </cfRule>
  </conditionalFormatting>
  <conditionalFormatting sqref="C6:Q8">
    <cfRule type="cellIs" dxfId="179" priority="10" operator="between">
      <formula>0</formula>
      <formula>0</formula>
    </cfRule>
  </conditionalFormatting>
  <conditionalFormatting sqref="B9">
    <cfRule type="cellIs" dxfId="178" priority="8" operator="between">
      <formula>0</formula>
      <formula>0</formula>
    </cfRule>
  </conditionalFormatting>
  <conditionalFormatting sqref="A8">
    <cfRule type="cellIs" dxfId="177" priority="7" operator="between">
      <formula>0</formula>
      <formula>0</formula>
    </cfRule>
  </conditionalFormatting>
  <conditionalFormatting sqref="A9">
    <cfRule type="cellIs" dxfId="176" priority="6" operator="between">
      <formula>0</formula>
      <formula>0</formula>
    </cfRule>
  </conditionalFormatting>
  <conditionalFormatting sqref="A12">
    <cfRule type="cellIs" dxfId="175" priority="5" operator="between">
      <formula>0</formula>
      <formula>0</formula>
    </cfRule>
  </conditionalFormatting>
  <conditionalFormatting sqref="A13">
    <cfRule type="cellIs" dxfId="174" priority="4" operator="between">
      <formula>0</formula>
      <formula>0</formula>
    </cfRule>
  </conditionalFormatting>
  <conditionalFormatting sqref="A1:M1 C2:D2 Q1 O1">
    <cfRule type="cellIs" dxfId="173" priority="3" operator="between">
      <formula>0</formula>
      <formula>0</formula>
    </cfRule>
  </conditionalFormatting>
  <conditionalFormatting sqref="P1">
    <cfRule type="cellIs" dxfId="172" priority="2" operator="between">
      <formula>0</formula>
      <formula>0</formula>
    </cfRule>
  </conditionalFormatting>
  <conditionalFormatting sqref="N1">
    <cfRule type="cellIs" dxfId="171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20"/>
  <sheetViews>
    <sheetView workbookViewId="0">
      <selection sqref="A1:Q2"/>
    </sheetView>
  </sheetViews>
  <sheetFormatPr defaultColWidth="11.5703125" defaultRowHeight="12.75" x14ac:dyDescent="0.2"/>
  <cols>
    <col min="1" max="1" width="8.42578125" style="11" bestFit="1" customWidth="1"/>
    <col min="2" max="2" width="20.42578125" style="6" customWidth="1"/>
    <col min="3" max="3" width="4.42578125" style="6" bestFit="1" customWidth="1"/>
    <col min="4" max="4" width="4" style="6" bestFit="1" customWidth="1"/>
    <col min="5" max="5" width="14.28515625" style="6" customWidth="1"/>
    <col min="6" max="8" width="10" style="6" customWidth="1"/>
    <col min="9" max="9" width="7.85546875" style="6" bestFit="1" customWidth="1"/>
    <col min="10" max="10" width="12.5703125" style="6" customWidth="1"/>
    <col min="11" max="11" width="14.28515625" style="6" customWidth="1"/>
    <col min="12" max="12" width="8.42578125" style="6" bestFit="1" customWidth="1"/>
    <col min="13" max="13" width="9.85546875" style="6" customWidth="1"/>
    <col min="14" max="14" width="14.28515625" style="6" customWidth="1"/>
    <col min="15" max="15" width="12.85546875" style="6" customWidth="1"/>
    <col min="16" max="16" width="18.140625" style="6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ht="12.75" customHeight="1" x14ac:dyDescent="0.2">
      <c r="A3" s="82" t="s">
        <v>575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83"/>
    </row>
    <row r="4" spans="1:17" ht="25.5" x14ac:dyDescent="0.2">
      <c r="A4" s="41" t="s">
        <v>24</v>
      </c>
      <c r="B4" s="41" t="s">
        <v>44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700</v>
      </c>
      <c r="G4" s="41" t="str">
        <f>VLOOKUP($B4,'ALL Parameters'!$B:$T,9,FALSE)</f>
        <v>D4: 22,5t (8,0 t/m)</v>
      </c>
      <c r="H4" s="41">
        <f>VLOOKUP($B4,'ALL Parameters'!$B:$T,10,FALSE)</f>
        <v>2</v>
      </c>
      <c r="I4" s="41" t="str">
        <f>VLOOKUP($B4,'ALL Parameters'!$B:$T,11,FALSE)</f>
        <v>16‰</v>
      </c>
      <c r="J4" s="41" t="str">
        <f>VLOOKUP($B4,'ALL Parameters'!$B:$T,12,FALSE)</f>
        <v>GA, G1, G2</v>
      </c>
      <c r="K4" s="41">
        <f>VLOOKUP($B4,'ALL Parameters'!$B:$T,13,FALSE)</f>
        <v>0</v>
      </c>
      <c r="L4" s="41" t="str">
        <f>VLOOKUP($B4,'ALL Parameters'!$B:$T,14,FALSE)</f>
        <v>PZB</v>
      </c>
      <c r="M4" s="41">
        <f>VLOOKUP($B4,'ALL Parameters'!$B:$T,15,FALSE)</f>
        <v>120</v>
      </c>
      <c r="N4" s="41">
        <f>VLOOKUP($B4,'ALL Parameters'!$B:$T,16,FALSE)</f>
        <v>24</v>
      </c>
      <c r="O4" s="41">
        <f>VLOOKUP($B4,'ALL Parameters'!$B:$T,17,FALSE)</f>
        <v>1350</v>
      </c>
      <c r="P4" s="41" t="str">
        <f>VLOOKUP($B4,'ALL Parameters'!$B:$T,18,FALSE)</f>
        <v>Capacity low, depends on time</v>
      </c>
      <c r="Q4" s="41">
        <f>VLOOKUP($B4,'ALL Parameters'!$B:$T,19,FALSE)</f>
        <v>0</v>
      </c>
    </row>
    <row r="5" spans="1:17" ht="12.75" customHeight="1" x14ac:dyDescent="0.2">
      <c r="A5" s="80" t="s">
        <v>576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81"/>
    </row>
    <row r="6" spans="1:17" ht="25.5" x14ac:dyDescent="0.2">
      <c r="A6" s="41" t="s">
        <v>24</v>
      </c>
      <c r="B6" s="41" t="s">
        <v>40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590</v>
      </c>
      <c r="G6" s="41" t="str">
        <f>VLOOKUP($B6,'ALL Parameters'!$B:$T,9,FALSE)</f>
        <v>D4: 22,5t (8,0 t/m)</v>
      </c>
      <c r="H6" s="41">
        <f>VLOOKUP($B6,'ALL Parameters'!$B:$T,10,FALSE)</f>
        <v>1</v>
      </c>
      <c r="I6" s="41" t="str">
        <f>VLOOKUP($B6,'ALL Parameters'!$B:$T,11,FALSE)</f>
        <v>12,5‰</v>
      </c>
      <c r="J6" s="41" t="str">
        <f>VLOOKUP($B6,'ALL Parameters'!$B:$T,12,FALSE)</f>
        <v>GA, G1, G2</v>
      </c>
      <c r="K6" s="41" t="str">
        <f>VLOOKUP($B6,'ALL Parameters'!$B:$T,13,FALSE)</f>
        <v>P/C 80/410</v>
      </c>
      <c r="L6" s="41" t="str">
        <f>VLOOKUP($B6,'ALL Parameters'!$B:$T,14,FALSE)</f>
        <v>PZB</v>
      </c>
      <c r="M6" s="41">
        <f>VLOOKUP($B6,'ALL Parameters'!$B:$T,15,FALSE)</f>
        <v>160</v>
      </c>
      <c r="N6" s="41">
        <f>VLOOKUP($B6,'ALL Parameters'!$B:$T,16,FALSE)</f>
        <v>20</v>
      </c>
      <c r="O6" s="41" t="str">
        <f>VLOOKUP($B6,'ALL Parameters'!$B:$T,17,FALSE)</f>
        <v>1650 one loco (1216)</v>
      </c>
      <c r="P6" s="41" t="str">
        <f>VLOOKUP($B6,'ALL Parameters'!$B:$T,18,FALSE)</f>
        <v>Border: Bratislava Petržalka</v>
      </c>
      <c r="Q6" s="41">
        <f>VLOOKUP($B6,'ALL Parameters'!$B:$T,19,FALSE)</f>
        <v>0</v>
      </c>
    </row>
    <row r="7" spans="1:17" ht="51" x14ac:dyDescent="0.2">
      <c r="A7" s="41" t="s">
        <v>55</v>
      </c>
      <c r="B7" s="41" t="s">
        <v>102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15 kV, 16.7Hz AC</v>
      </c>
      <c r="F7" s="41">
        <f>VLOOKUP($B7,'ALL Parameters'!$B:$T,8,FALSE)</f>
        <v>690</v>
      </c>
      <c r="G7" s="41" t="str">
        <f>VLOOKUP($B7,'ALL Parameters'!$B:$T,9,FALSE)</f>
        <v>D4</v>
      </c>
      <c r="H7" s="41">
        <f>VLOOKUP($B7,'ALL Parameters'!$B:$T,10,FALSE)</f>
        <v>1</v>
      </c>
      <c r="I7" s="41" t="str">
        <f>VLOOKUP($B7,'ALL Parameters'!$B:$T,11,FALSE)</f>
        <v>2‰</v>
      </c>
      <c r="J7" s="41" t="str">
        <f>VLOOKUP($B7,'ALL Parameters'!$B:$T,12,FALSE)</f>
        <v>GC -1VM</v>
      </c>
      <c r="K7" s="41" t="str">
        <f>VLOOKUP($B7,'ALL Parameters'!$B:$T,13,FALSE)</f>
        <v>P/C 80/400</v>
      </c>
      <c r="L7" s="41" t="str">
        <f>VLOOKUP($B7,'ALL Parameters'!$B:$T,14,FALSE)</f>
        <v>Level 0</v>
      </c>
      <c r="M7" s="41" t="str">
        <f>VLOOKUP($B7,'ALL Parameters'!$B:$T,15,FALSE)</f>
        <v>140 - 160</v>
      </c>
      <c r="N7" s="41">
        <f>VLOOKUP($B7,'ALL Parameters'!$B:$T,16,FALSE)</f>
        <v>5</v>
      </c>
      <c r="O7" s="41" t="str">
        <f>VLOOKUP($B7,'ALL Parameters'!$B:$T,17,FALSE)</f>
        <v>max. 3800</v>
      </c>
      <c r="P7" s="41" t="str">
        <f>VLOOKUP($B7,'ALL Parameters'!$B:$T,18,FALSE)</f>
        <v>Bratislava Petržalka - traction power AC 15 kV 16,7Hz and AC 25 kV 50Hz</v>
      </c>
      <c r="Q7" s="41" t="str">
        <f>VLOOKUP($B7,'ALL Parameters'!$B:$T,19,FALSE)</f>
        <v>Excellent</v>
      </c>
    </row>
    <row r="8" spans="1:17" ht="25.5" x14ac:dyDescent="0.2">
      <c r="A8" s="41" t="s">
        <v>55</v>
      </c>
      <c r="B8" s="41" t="s">
        <v>136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690</v>
      </c>
      <c r="G8" s="41" t="str">
        <f>VLOOKUP($B8,'ALL Parameters'!$B:$T,9,FALSE)</f>
        <v>D4</v>
      </c>
      <c r="H8" s="41">
        <f>VLOOKUP($B8,'ALL Parameters'!$B:$T,10,FALSE)</f>
        <v>2</v>
      </c>
      <c r="I8" s="41" t="str">
        <f>VLOOKUP($B8,'ALL Parameters'!$B:$T,11,FALSE)</f>
        <v>8‰</v>
      </c>
      <c r="J8" s="41" t="str">
        <f>VLOOKUP($B8,'ALL Parameters'!$B:$T,12,FALSE)</f>
        <v>GB/1-VM</v>
      </c>
      <c r="K8" s="41" t="str">
        <f>VLOOKUP($B8,'ALL Parameters'!$B:$T,13,FALSE)</f>
        <v>P/C 70/400</v>
      </c>
      <c r="L8" s="41" t="str">
        <f>VLOOKUP($B8,'ALL Parameters'!$B:$T,14,FALSE)</f>
        <v>Level 0</v>
      </c>
      <c r="M8" s="41">
        <f>VLOOKUP($B8,'ALL Parameters'!$B:$T,15,FALSE)</f>
        <v>80</v>
      </c>
      <c r="N8" s="41">
        <f>VLOOKUP($B8,'ALL Parameters'!$B:$T,16,FALSE)</f>
        <v>13</v>
      </c>
      <c r="O8" s="41" t="str">
        <f>VLOOKUP($B8,'ALL Parameters'!$B:$T,17,FALSE)</f>
        <v>max. 3800</v>
      </c>
      <c r="P8" s="41">
        <f>VLOOKUP($B8,'ALL Parameters'!$B:$T,18,FALSE)</f>
        <v>0</v>
      </c>
      <c r="Q8" s="41" t="str">
        <f>VLOOKUP($B8,'ALL Parameters'!$B:$T,19,FALSE)</f>
        <v>Excellent</v>
      </c>
    </row>
    <row r="9" spans="1:17" ht="25.5" x14ac:dyDescent="0.2">
      <c r="A9" s="41" t="s">
        <v>55</v>
      </c>
      <c r="B9" s="41" t="s">
        <v>167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25 kV, 50 Hz AC</v>
      </c>
      <c r="F9" s="41">
        <f>VLOOKUP($B9,'ALL Parameters'!$B:$T,8,FALSE)</f>
        <v>690</v>
      </c>
      <c r="G9" s="41" t="str">
        <f>VLOOKUP($B9,'ALL Parameters'!$B:$T,9,FALSE)</f>
        <v>D4</v>
      </c>
      <c r="H9" s="41">
        <f>VLOOKUP($B9,'ALL Parameters'!$B:$T,10,FALSE)</f>
        <v>2</v>
      </c>
      <c r="I9" s="41" t="str">
        <f>VLOOKUP($B9,'ALL Parameters'!$B:$T,11,FALSE)</f>
        <v>8‰</v>
      </c>
      <c r="J9" s="41" t="str">
        <f>VLOOKUP($B9,'ALL Parameters'!$B:$T,12,FALSE)</f>
        <v>GB/1-VM</v>
      </c>
      <c r="K9" s="41" t="str">
        <f>VLOOKUP($B9,'ALL Parameters'!$B:$T,13,FALSE)</f>
        <v>P/C 70/400</v>
      </c>
      <c r="L9" s="41" t="str">
        <f>VLOOKUP($B9,'ALL Parameters'!$B:$T,14,FALSE)</f>
        <v>Level 0</v>
      </c>
      <c r="M9" s="41">
        <f>VLOOKUP($B9,'ALL Parameters'!$B:$T,15,FALSE)</f>
        <v>60</v>
      </c>
      <c r="N9" s="41">
        <f>VLOOKUP($B9,'ALL Parameters'!$B:$T,16,FALSE)</f>
        <v>2</v>
      </c>
      <c r="O9" s="41" t="str">
        <f>VLOOKUP($B9,'ALL Parameters'!$B:$T,17,FALSE)</f>
        <v>max. 3800</v>
      </c>
      <c r="P9" s="41">
        <f>VLOOKUP($B9,'ALL Parameters'!$B:$T,18,FALSE)</f>
        <v>0</v>
      </c>
      <c r="Q9" s="41" t="str">
        <f>VLOOKUP($B9,'ALL Parameters'!$B:$T,19,FALSE)</f>
        <v>Excellent</v>
      </c>
    </row>
    <row r="10" spans="1:17" ht="25.5" x14ac:dyDescent="0.2">
      <c r="A10" s="41" t="s">
        <v>55</v>
      </c>
      <c r="B10" s="41" t="s">
        <v>135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25 kV, 50 Hz AC</v>
      </c>
      <c r="F10" s="41">
        <f>VLOOKUP($B10,'ALL Parameters'!$B:$T,8,FALSE)</f>
        <v>690</v>
      </c>
      <c r="G10" s="41" t="str">
        <f>VLOOKUP($B10,'ALL Parameters'!$B:$T,9,FALSE)</f>
        <v>D4</v>
      </c>
      <c r="H10" s="41">
        <f>VLOOKUP($B10,'ALL Parameters'!$B:$T,10,FALSE)</f>
        <v>1</v>
      </c>
      <c r="I10" s="41" t="str">
        <f>VLOOKUP($B10,'ALL Parameters'!$B:$T,11,FALSE)</f>
        <v>3-4‰</v>
      </c>
      <c r="J10" s="41" t="str">
        <f>VLOOKUP($B10,'ALL Parameters'!$B:$T,12,FALSE)</f>
        <v>GB/1-VM</v>
      </c>
      <c r="K10" s="41" t="str">
        <f>VLOOKUP($B10,'ALL Parameters'!$B:$T,13,FALSE)</f>
        <v>P/C 70/400</v>
      </c>
      <c r="L10" s="41" t="str">
        <f>VLOOKUP($B10,'ALL Parameters'!$B:$T,14,FALSE)</f>
        <v>Level 0</v>
      </c>
      <c r="M10" s="41">
        <f>VLOOKUP($B10,'ALL Parameters'!$B:$T,15,FALSE)</f>
        <v>60</v>
      </c>
      <c r="N10" s="41">
        <f>VLOOKUP($B10,'ALL Parameters'!$B:$T,16,FALSE)</f>
        <v>1.3</v>
      </c>
      <c r="O10" s="41" t="str">
        <f>VLOOKUP($B10,'ALL Parameters'!$B:$T,17,FALSE)</f>
        <v>max. 3800</v>
      </c>
      <c r="P10" s="41">
        <f>VLOOKUP($B10,'ALL Parameters'!$B:$T,18,FALSE)</f>
        <v>0</v>
      </c>
      <c r="Q10" s="41" t="str">
        <f>VLOOKUP($B10,'ALL Parameters'!$B:$T,19,FALSE)</f>
        <v>Excellent</v>
      </c>
    </row>
    <row r="11" spans="1:17" ht="25.5" x14ac:dyDescent="0.2">
      <c r="A11" s="41" t="s">
        <v>55</v>
      </c>
      <c r="B11" s="41" t="s">
        <v>134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25 kV, 50 Hz AC</v>
      </c>
      <c r="F11" s="41">
        <f>VLOOKUP($B11,'ALL Parameters'!$B:$T,8,FALSE)</f>
        <v>700</v>
      </c>
      <c r="G11" s="41" t="str">
        <f>VLOOKUP($B11,'ALL Parameters'!$B:$T,9,FALSE)</f>
        <v>D4</v>
      </c>
      <c r="H11" s="41">
        <f>VLOOKUP($B11,'ALL Parameters'!$B:$T,10,FALSE)</f>
        <v>2</v>
      </c>
      <c r="I11" s="41" t="str">
        <f>VLOOKUP($B11,'ALL Parameters'!$B:$T,11,FALSE)</f>
        <v>3-8‰</v>
      </c>
      <c r="J11" s="41" t="str">
        <f>VLOOKUP($B11,'ALL Parameters'!$B:$T,12,FALSE)</f>
        <v>GB/1-VM</v>
      </c>
      <c r="K11" s="41" t="str">
        <f>VLOOKUP($B11,'ALL Parameters'!$B:$T,13,FALSE)</f>
        <v>P/C 70/400</v>
      </c>
      <c r="L11" s="41" t="str">
        <f>VLOOKUP($B11,'ALL Parameters'!$B:$T,14,FALSE)</f>
        <v>Level STM</v>
      </c>
      <c r="M11" s="41">
        <f>VLOOKUP($B11,'ALL Parameters'!$B:$T,15,FALSE)</f>
        <v>120</v>
      </c>
      <c r="N11" s="41">
        <f>VLOOKUP($B11,'ALL Parameters'!$B:$T,16,FALSE)</f>
        <v>4.2</v>
      </c>
      <c r="O11" s="41" t="str">
        <f>VLOOKUP($B11,'ALL Parameters'!$B:$T,17,FALSE)</f>
        <v>max. 3800</v>
      </c>
      <c r="P11" s="41">
        <f>VLOOKUP($B11,'ALL Parameters'!$B:$T,18,FALSE)</f>
        <v>0</v>
      </c>
      <c r="Q11" s="41" t="str">
        <f>VLOOKUP($B11,'ALL Parameters'!$B:$T,19,FALSE)</f>
        <v>Excellent</v>
      </c>
    </row>
    <row r="12" spans="1:17" ht="25.5" x14ac:dyDescent="0.2">
      <c r="A12" s="41" t="s">
        <v>55</v>
      </c>
      <c r="B12" s="41" t="s">
        <v>271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700</v>
      </c>
      <c r="G12" s="41" t="str">
        <f>VLOOKUP($B12,'ALL Parameters'!$B:$T,9,FALSE)</f>
        <v>D4</v>
      </c>
      <c r="H12" s="41">
        <f>VLOOKUP($B12,'ALL Parameters'!$B:$T,10,FALSE)</f>
        <v>2</v>
      </c>
      <c r="I12" s="41" t="str">
        <f>VLOOKUP($B12,'ALL Parameters'!$B:$T,11,FALSE)</f>
        <v>4-8‰</v>
      </c>
      <c r="J12" s="41" t="str">
        <f>VLOOKUP($B12,'ALL Parameters'!$B:$T,12,FALSE)</f>
        <v>GB/1-VM</v>
      </c>
      <c r="K12" s="41" t="str">
        <f>VLOOKUP($B12,'ALL Parameters'!$B:$T,13,FALSE)</f>
        <v>P/C 70/400</v>
      </c>
      <c r="L12" s="41" t="str">
        <f>VLOOKUP($B12,'ALL Parameters'!$B:$T,14,FALSE)</f>
        <v>Level 0, STM</v>
      </c>
      <c r="M12" s="41" t="str">
        <f>VLOOKUP($B12,'ALL Parameters'!$B:$T,15,FALSE)</f>
        <v>120-140</v>
      </c>
      <c r="N12" s="41">
        <f>VLOOKUP($B12,'ALL Parameters'!$B:$T,16,FALSE)</f>
        <v>140</v>
      </c>
      <c r="O12" s="41" t="str">
        <f>VLOOKUP($B12,'ALL Parameters'!$B:$T,17,FALSE)</f>
        <v>max. 3800</v>
      </c>
      <c r="P12" s="41">
        <f>VLOOKUP($B12,'ALL Parameters'!$B:$T,18,FALSE)</f>
        <v>0</v>
      </c>
      <c r="Q12" s="41" t="str">
        <f>VLOOKUP($B12,'ALL Parameters'!$B:$T,19,FALSE)</f>
        <v>Excellent</v>
      </c>
    </row>
    <row r="13" spans="1:17" x14ac:dyDescent="0.2">
      <c r="A13" s="41" t="s">
        <v>55</v>
      </c>
      <c r="B13" s="41" t="s">
        <v>474</v>
      </c>
      <c r="C13" s="41" t="str">
        <f>VLOOKUP($B13,'ALL Parameters'!$B:$T,5,FALSE)</f>
        <v>x</v>
      </c>
      <c r="D13" s="41" t="str">
        <f>VLOOKUP($B13,'ALL Parameters'!$B:$T,6,FALSE)</f>
        <v>x</v>
      </c>
      <c r="E13" s="41" t="str">
        <f>VLOOKUP($B13,'ALL Parameters'!$B:$T,7,FALSE)</f>
        <v>25 kV, 50 Hz AC</v>
      </c>
      <c r="F13" s="41">
        <f>VLOOKUP($B13,'ALL Parameters'!$B:$T,8,FALSE)</f>
        <v>620</v>
      </c>
      <c r="G13" s="41" t="str">
        <f>VLOOKUP($B13,'ALL Parameters'!$B:$T,9,FALSE)</f>
        <v>D4</v>
      </c>
      <c r="H13" s="41">
        <f>VLOOKUP($B13,'ALL Parameters'!$B:$T,10,FALSE)</f>
        <v>1</v>
      </c>
      <c r="I13" s="41" t="str">
        <f>VLOOKUP($B13,'ALL Parameters'!$B:$T,11,FALSE)</f>
        <v>5-8‰</v>
      </c>
      <c r="J13" s="41" t="str">
        <f>VLOOKUP($B13,'ALL Parameters'!$B:$T,12,FALSE)</f>
        <v>GB/1-VM</v>
      </c>
      <c r="K13" s="41" t="str">
        <f>VLOOKUP($B13,'ALL Parameters'!$B:$T,13,FALSE)</f>
        <v>P/C 70/400</v>
      </c>
      <c r="L13" s="41" t="str">
        <f>VLOOKUP($B13,'ALL Parameters'!$B:$T,14,FALSE)</f>
        <v>Level 0</v>
      </c>
      <c r="M13" s="41" t="str">
        <f>VLOOKUP($B13,'ALL Parameters'!$B:$T,15,FALSE)</f>
        <v>60-100</v>
      </c>
      <c r="N13" s="41">
        <f>VLOOKUP($B13,'ALL Parameters'!$B:$T,16,FALSE)</f>
        <v>37</v>
      </c>
      <c r="O13" s="41" t="str">
        <f>VLOOKUP($B13,'ALL Parameters'!$B:$T,17,FALSE)</f>
        <v>max. 3800</v>
      </c>
      <c r="P13" s="41">
        <f>VLOOKUP($B13,'ALL Parameters'!$B:$T,18,FALSE)</f>
        <v>0</v>
      </c>
      <c r="Q13" s="41" t="str">
        <f>VLOOKUP($B13,'ALL Parameters'!$B:$T,19,FALSE)</f>
        <v>Excellent</v>
      </c>
    </row>
    <row r="14" spans="1:17" ht="25.5" x14ac:dyDescent="0.2">
      <c r="A14" s="49" t="s">
        <v>77</v>
      </c>
      <c r="B14" s="41" t="s">
        <v>473</v>
      </c>
      <c r="C14" s="41">
        <f>VLOOKUP($B14,'ALL Parameters'!$B:$T,5,FALSE)</f>
        <v>0</v>
      </c>
      <c r="D14" s="41" t="str">
        <f>VLOOKUP($B14,'ALL Parameters'!$B:$T,6,FALSE)</f>
        <v>x</v>
      </c>
      <c r="E14" s="41" t="str">
        <f>VLOOKUP($B14,'ALL Parameters'!$B:$T,7,FALSE)</f>
        <v>25 kV, 50 Hz AC</v>
      </c>
      <c r="F14" s="41">
        <f>VLOOKUP($B14,'ALL Parameters'!$B:$T,8,FALSE)</f>
        <v>750</v>
      </c>
      <c r="G14" s="41" t="str">
        <f>VLOOKUP($B14,'ALL Parameters'!$B:$T,9,FALSE)</f>
        <v>CM2</v>
      </c>
      <c r="H14" s="41">
        <f>VLOOKUP($B14,'ALL Parameters'!$B:$T,10,FALSE)</f>
        <v>1</v>
      </c>
      <c r="I14" s="41" t="str">
        <f>VLOOKUP($B14,'ALL Parameters'!$B:$T,11,FALSE)</f>
        <v>&lt; 4,3‰</v>
      </c>
      <c r="J14" s="41" t="str">
        <f>VLOOKUP($B14,'ALL Parameters'!$B:$T,12,FALSE)</f>
        <v>GC</v>
      </c>
      <c r="K14" s="41" t="str">
        <f>VLOOKUP($B14,'ALL Parameters'!$B:$T,13,FALSE)</f>
        <v>P/C 70/400</v>
      </c>
      <c r="L14" s="41">
        <f>VLOOKUP($B14,'ALL Parameters'!$B:$T,14,FALSE)</f>
        <v>0</v>
      </c>
      <c r="M14" s="41">
        <f>VLOOKUP($B14,'ALL Parameters'!$B:$T,15,FALSE)</f>
        <v>80</v>
      </c>
      <c r="N14" s="41">
        <f>VLOOKUP($B14,'ALL Parameters'!$B:$T,16,FALSE)</f>
        <v>0</v>
      </c>
      <c r="O14" s="41" t="str">
        <f>VLOOKUP($B14,'ALL Parameters'!$B:$T,17,FALSE)</f>
        <v>depends on the loco</v>
      </c>
      <c r="P14" s="41">
        <f>VLOOKUP($B14,'ALL Parameters'!$B:$T,18,FALSE)</f>
        <v>0</v>
      </c>
      <c r="Q14" s="41">
        <f>VLOOKUP($B14,'ALL Parameters'!$B:$T,19,FALSE)</f>
        <v>0</v>
      </c>
    </row>
    <row r="15" spans="1:17" x14ac:dyDescent="0.2">
      <c r="A15" s="61" t="s">
        <v>577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5.5" x14ac:dyDescent="0.2">
      <c r="A16" s="41" t="s">
        <v>24</v>
      </c>
      <c r="B16" s="41" t="s">
        <v>40</v>
      </c>
      <c r="C16" s="41" t="str">
        <f>VLOOKUP($B16,'ALL Parameters'!$B:$T,5,FALSE)</f>
        <v>x</v>
      </c>
      <c r="D16" s="41" t="str">
        <f>VLOOKUP($B16,'ALL Parameters'!$B:$T,6,FALSE)</f>
        <v>x</v>
      </c>
      <c r="E16" s="41" t="str">
        <f>VLOOKUP($B16,'ALL Parameters'!$B:$T,7,FALSE)</f>
        <v>15 kV, 16.7Hz AC</v>
      </c>
      <c r="F16" s="41">
        <f>VLOOKUP($B16,'ALL Parameters'!$B:$T,8,FALSE)</f>
        <v>590</v>
      </c>
      <c r="G16" s="41" t="str">
        <f>VLOOKUP($B16,'ALL Parameters'!$B:$T,9,FALSE)</f>
        <v>D4: 22,5t (8,0 t/m)</v>
      </c>
      <c r="H16" s="41">
        <f>VLOOKUP($B16,'ALL Parameters'!$B:$T,10,FALSE)</f>
        <v>1</v>
      </c>
      <c r="I16" s="41" t="str">
        <f>VLOOKUP($B16,'ALL Parameters'!$B:$T,11,FALSE)</f>
        <v>12,5‰</v>
      </c>
      <c r="J16" s="41" t="str">
        <f>VLOOKUP($B16,'ALL Parameters'!$B:$T,12,FALSE)</f>
        <v>GA, G1, G2</v>
      </c>
      <c r="K16" s="41" t="str">
        <f>VLOOKUP($B16,'ALL Parameters'!$B:$T,13,FALSE)</f>
        <v>P/C 80/410</v>
      </c>
      <c r="L16" s="41" t="str">
        <f>VLOOKUP($B16,'ALL Parameters'!$B:$T,14,FALSE)</f>
        <v>PZB</v>
      </c>
      <c r="M16" s="41">
        <f>VLOOKUP($B16,'ALL Parameters'!$B:$T,15,FALSE)</f>
        <v>160</v>
      </c>
      <c r="N16" s="41">
        <f>VLOOKUP($B16,'ALL Parameters'!$B:$T,16,FALSE)</f>
        <v>20</v>
      </c>
      <c r="O16" s="41" t="str">
        <f>VLOOKUP($B16,'ALL Parameters'!$B:$T,17,FALSE)</f>
        <v>1650 one loco (1216)</v>
      </c>
      <c r="P16" s="41" t="str">
        <f>VLOOKUP($B16,'ALL Parameters'!$B:$T,18,FALSE)</f>
        <v>Border: Bratislava Petržalka</v>
      </c>
      <c r="Q16" s="41">
        <f>VLOOKUP($B16,'ALL Parameters'!$B:$T,19,FALSE)</f>
        <v>0</v>
      </c>
    </row>
    <row r="17" spans="1:17" ht="51" x14ac:dyDescent="0.2">
      <c r="A17" s="41" t="s">
        <v>55</v>
      </c>
      <c r="B17" s="41" t="s">
        <v>102</v>
      </c>
      <c r="C17" s="41" t="str">
        <f>VLOOKUP($B17,'ALL Parameters'!$B:$T,5,FALSE)</f>
        <v>x</v>
      </c>
      <c r="D17" s="41" t="str">
        <f>VLOOKUP($B17,'ALL Parameters'!$B:$T,6,FALSE)</f>
        <v>x</v>
      </c>
      <c r="E17" s="41" t="str">
        <f>VLOOKUP($B17,'ALL Parameters'!$B:$T,7,FALSE)</f>
        <v>15 kV, 16.7Hz AC</v>
      </c>
      <c r="F17" s="41">
        <f>VLOOKUP($B17,'ALL Parameters'!$B:$T,8,FALSE)</f>
        <v>690</v>
      </c>
      <c r="G17" s="41" t="str">
        <f>VLOOKUP($B17,'ALL Parameters'!$B:$T,9,FALSE)</f>
        <v>D4</v>
      </c>
      <c r="H17" s="41">
        <f>VLOOKUP($B17,'ALL Parameters'!$B:$T,10,FALSE)</f>
        <v>1</v>
      </c>
      <c r="I17" s="41" t="str">
        <f>VLOOKUP($B17,'ALL Parameters'!$B:$T,11,FALSE)</f>
        <v>2‰</v>
      </c>
      <c r="J17" s="41" t="str">
        <f>VLOOKUP($B17,'ALL Parameters'!$B:$T,12,FALSE)</f>
        <v>GC -1VM</v>
      </c>
      <c r="K17" s="41" t="str">
        <f>VLOOKUP($B17,'ALL Parameters'!$B:$T,13,FALSE)</f>
        <v>P/C 80/400</v>
      </c>
      <c r="L17" s="41" t="str">
        <f>VLOOKUP($B17,'ALL Parameters'!$B:$T,14,FALSE)</f>
        <v>Level 0</v>
      </c>
      <c r="M17" s="41" t="str">
        <f>VLOOKUP($B17,'ALL Parameters'!$B:$T,15,FALSE)</f>
        <v>140 - 160</v>
      </c>
      <c r="N17" s="41">
        <f>VLOOKUP($B17,'ALL Parameters'!$B:$T,16,FALSE)</f>
        <v>5</v>
      </c>
      <c r="O17" s="41" t="str">
        <f>VLOOKUP($B17,'ALL Parameters'!$B:$T,17,FALSE)</f>
        <v>max. 3800</v>
      </c>
      <c r="P17" s="41" t="str">
        <f>VLOOKUP($B17,'ALL Parameters'!$B:$T,18,FALSE)</f>
        <v>Bratislava Petržalka - traction power AC 15 kV 16,7Hz and AC 25 kV 50Hz</v>
      </c>
      <c r="Q17" s="41" t="str">
        <f>VLOOKUP($B17,'ALL Parameters'!$B:$T,19,FALSE)</f>
        <v>Excellent</v>
      </c>
    </row>
    <row r="18" spans="1:17" ht="51" x14ac:dyDescent="0.2">
      <c r="A18" s="41" t="s">
        <v>55</v>
      </c>
      <c r="B18" s="41" t="s">
        <v>126</v>
      </c>
      <c r="C18" s="41" t="str">
        <f>VLOOKUP($B18,'ALL Parameters'!$B:$T,5,FALSE)</f>
        <v>x</v>
      </c>
      <c r="D18" s="41" t="str">
        <f>VLOOKUP($B18,'ALL Parameters'!$B:$T,6,FALSE)</f>
        <v>x</v>
      </c>
      <c r="E18" s="41" t="str">
        <f>VLOOKUP($B18,'ALL Parameters'!$B:$T,7,FALSE)</f>
        <v>25 kV, 50 Hz AC</v>
      </c>
      <c r="F18" s="41">
        <f>VLOOKUP($B18,'ALL Parameters'!$B:$T,8,FALSE)</f>
        <v>690</v>
      </c>
      <c r="G18" s="41" t="str">
        <f>VLOOKUP($B18,'ALL Parameters'!$B:$T,9,FALSE)</f>
        <v>D4</v>
      </c>
      <c r="H18" s="41">
        <f>VLOOKUP($B18,'ALL Parameters'!$B:$T,10,FALSE)</f>
        <v>2</v>
      </c>
      <c r="I18" s="41" t="str">
        <f>VLOOKUP($B18,'ALL Parameters'!$B:$T,11,FALSE)</f>
        <v>8‰</v>
      </c>
      <c r="J18" s="41" t="str">
        <f>VLOOKUP($B18,'ALL Parameters'!$B:$T,12,FALSE)</f>
        <v>GB/1-VM</v>
      </c>
      <c r="K18" s="41" t="str">
        <f>VLOOKUP($B18,'ALL Parameters'!$B:$T,13,FALSE)</f>
        <v>P/C 70/400</v>
      </c>
      <c r="L18" s="41" t="str">
        <f>VLOOKUP($B18,'ALL Parameters'!$B:$T,14,FALSE)</f>
        <v>Level 0</v>
      </c>
      <c r="M18" s="41">
        <f>VLOOKUP($B18,'ALL Parameters'!$B:$T,15,FALSE)</f>
        <v>80</v>
      </c>
      <c r="N18" s="41">
        <f>VLOOKUP($B18,'ALL Parameters'!$B:$T,16,FALSE)</f>
        <v>13</v>
      </c>
      <c r="O18" s="41" t="str">
        <f>VLOOKUP($B18,'ALL Parameters'!$B:$T,17,FALSE)</f>
        <v>max. 3800</v>
      </c>
      <c r="P18" s="41" t="str">
        <f>VLOOKUP($B18,'ALL Parameters'!$B:$T,18,FALSE)</f>
        <v>Bratislava Petržalka - traction power AC 15 kV 16,7Hz and AC 25 kV 50Hz</v>
      </c>
      <c r="Q18" s="41" t="str">
        <f>VLOOKUP($B18,'ALL Parameters'!$B:$T,19,FALSE)</f>
        <v>Excellent</v>
      </c>
    </row>
    <row r="19" spans="1:17" ht="38.25" x14ac:dyDescent="0.2">
      <c r="A19" s="41" t="s">
        <v>55</v>
      </c>
      <c r="B19" s="41" t="s">
        <v>475</v>
      </c>
      <c r="C19" s="41" t="str">
        <f>VLOOKUP($B19,'ALL Parameters'!$B:$T,5,FALSE)</f>
        <v>x</v>
      </c>
      <c r="D19" s="41" t="str">
        <f>VLOOKUP($B19,'ALL Parameters'!$B:$T,6,FALSE)</f>
        <v>x</v>
      </c>
      <c r="E19" s="41" t="str">
        <f>VLOOKUP($B19,'ALL Parameters'!$B:$T,7,FALSE)</f>
        <v>Diesel</v>
      </c>
      <c r="F19" s="41">
        <f>VLOOKUP($B19,'ALL Parameters'!$B:$T,8,FALSE)</f>
        <v>625</v>
      </c>
      <c r="G19" s="41" t="str">
        <f>VLOOKUP($B19,'ALL Parameters'!$B:$T,9,FALSE)</f>
        <v>C4, D4</v>
      </c>
      <c r="H19" s="41">
        <f>VLOOKUP($B19,'ALL Parameters'!$B:$T,10,FALSE)</f>
        <v>1</v>
      </c>
      <c r="I19" s="41" t="str">
        <f>VLOOKUP($B19,'ALL Parameters'!$B:$T,11,FALSE)</f>
        <v>5‰</v>
      </c>
      <c r="J19" s="41" t="str">
        <f>VLOOKUP($B19,'ALL Parameters'!$B:$T,12,FALSE)</f>
        <v>GB/O-VM</v>
      </c>
      <c r="K19" s="41" t="str">
        <f>VLOOKUP($B19,'ALL Parameters'!$B:$T,13,FALSE)</f>
        <v>P/C 70/400</v>
      </c>
      <c r="L19" s="41" t="str">
        <f>VLOOKUP($B19,'ALL Parameters'!$B:$T,14,FALSE)</f>
        <v>Level 0</v>
      </c>
      <c r="M19" s="41">
        <f>VLOOKUP($B19,'ALL Parameters'!$B:$T,15,FALSE)</f>
        <v>80</v>
      </c>
      <c r="N19" s="41">
        <f>VLOOKUP($B19,'ALL Parameters'!$B:$T,16,FALSE)</f>
        <v>95</v>
      </c>
      <c r="O19" s="41" t="str">
        <f>VLOOKUP($B19,'ALL Parameters'!$B:$T,17,FALSE)</f>
        <v>max. 2200</v>
      </c>
      <c r="P19" s="41" t="str">
        <f>VLOOKUP($B19,'ALL Parameters'!$B:$T,18,FALSE)</f>
        <v>Komárno and Bratislava-N.Mesto AC 25 kV 50hz</v>
      </c>
      <c r="Q19" s="41" t="str">
        <f>VLOOKUP($B19,'ALL Parameters'!$B:$T,19,FALSE)</f>
        <v>Excellent</v>
      </c>
    </row>
    <row r="20" spans="1:17" ht="25.5" x14ac:dyDescent="0.2">
      <c r="A20" s="49" t="s">
        <v>77</v>
      </c>
      <c r="B20" s="41" t="s">
        <v>473</v>
      </c>
      <c r="C20" s="41">
        <f>VLOOKUP($B20,'ALL Parameters'!$B:$T,5,FALSE)</f>
        <v>0</v>
      </c>
      <c r="D20" s="41" t="str">
        <f>VLOOKUP($B20,'ALL Parameters'!$B:$T,6,FALSE)</f>
        <v>x</v>
      </c>
      <c r="E20" s="41" t="str">
        <f>VLOOKUP($B20,'ALL Parameters'!$B:$T,7,FALSE)</f>
        <v>25 kV, 50 Hz AC</v>
      </c>
      <c r="F20" s="41">
        <f>VLOOKUP($B20,'ALL Parameters'!$B:$T,8,FALSE)</f>
        <v>750</v>
      </c>
      <c r="G20" s="41" t="str">
        <f>VLOOKUP($B20,'ALL Parameters'!$B:$T,9,FALSE)</f>
        <v>CM2</v>
      </c>
      <c r="H20" s="41">
        <f>VLOOKUP($B20,'ALL Parameters'!$B:$T,10,FALSE)</f>
        <v>1</v>
      </c>
      <c r="I20" s="41" t="str">
        <f>VLOOKUP($B20,'ALL Parameters'!$B:$T,11,FALSE)</f>
        <v>&lt; 4,3‰</v>
      </c>
      <c r="J20" s="41" t="str">
        <f>VLOOKUP($B20,'ALL Parameters'!$B:$T,12,FALSE)</f>
        <v>GC</v>
      </c>
      <c r="K20" s="41" t="str">
        <f>VLOOKUP($B20,'ALL Parameters'!$B:$T,13,FALSE)</f>
        <v>P/C 70/400</v>
      </c>
      <c r="L20" s="41">
        <f>VLOOKUP($B20,'ALL Parameters'!$B:$T,14,FALSE)</f>
        <v>0</v>
      </c>
      <c r="M20" s="41">
        <f>VLOOKUP($B20,'ALL Parameters'!$B:$T,15,FALSE)</f>
        <v>80</v>
      </c>
      <c r="N20" s="41">
        <f>VLOOKUP($B20,'ALL Parameters'!$B:$T,16,FALSE)</f>
        <v>0</v>
      </c>
      <c r="O20" s="41" t="str">
        <f>VLOOKUP($B20,'ALL Parameters'!$B:$T,17,FALSE)</f>
        <v>depends on the loco</v>
      </c>
      <c r="P20" s="41">
        <f>VLOOKUP($B20,'ALL Parameters'!$B:$T,18,FALSE)</f>
        <v>0</v>
      </c>
      <c r="Q20" s="41">
        <f>VLOOKUP($B20,'ALL Parameters'!$B:$T,19,FALSE)</f>
        <v>0</v>
      </c>
    </row>
  </sheetData>
  <mergeCells count="14">
    <mergeCell ref="A15:Q15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</mergeCells>
  <conditionalFormatting sqref="A3:Q5 A6 C6:Q6 A12 B16:Q19 C12:Q14 C20:Q20">
    <cfRule type="cellIs" dxfId="170" priority="17" operator="between">
      <formula>0</formula>
      <formula>0</formula>
    </cfRule>
  </conditionalFormatting>
  <conditionalFormatting sqref="A13">
    <cfRule type="cellIs" dxfId="169" priority="16" operator="between">
      <formula>0</formula>
      <formula>0</formula>
    </cfRule>
  </conditionalFormatting>
  <conditionalFormatting sqref="B6 B12:B14">
    <cfRule type="cellIs" dxfId="168" priority="15" operator="between">
      <formula>0</formula>
      <formula>0</formula>
    </cfRule>
  </conditionalFormatting>
  <conditionalFormatting sqref="A15:Q15 A16:A19">
    <cfRule type="cellIs" dxfId="167" priority="13" operator="between">
      <formula>0</formula>
      <formula>0</formula>
    </cfRule>
  </conditionalFormatting>
  <conditionalFormatting sqref="A7:A11 C7:Q11">
    <cfRule type="cellIs" dxfId="166" priority="10" operator="between">
      <formula>0</formula>
      <formula>0</formula>
    </cfRule>
  </conditionalFormatting>
  <conditionalFormatting sqref="B7">
    <cfRule type="cellIs" dxfId="165" priority="9" operator="between">
      <formula>0</formula>
      <formula>0</formula>
    </cfRule>
  </conditionalFormatting>
  <conditionalFormatting sqref="B10">
    <cfRule type="cellIs" dxfId="164" priority="6" operator="between">
      <formula>0</formula>
      <formula>0</formula>
    </cfRule>
  </conditionalFormatting>
  <conditionalFormatting sqref="B8">
    <cfRule type="cellIs" dxfId="163" priority="8" operator="between">
      <formula>0</formula>
      <formula>0</formula>
    </cfRule>
  </conditionalFormatting>
  <conditionalFormatting sqref="B9">
    <cfRule type="cellIs" dxfId="162" priority="7" operator="between">
      <formula>0</formula>
      <formula>0</formula>
    </cfRule>
  </conditionalFormatting>
  <conditionalFormatting sqref="B11">
    <cfRule type="cellIs" dxfId="161" priority="5" operator="between">
      <formula>0</formula>
      <formula>0</formula>
    </cfRule>
  </conditionalFormatting>
  <conditionalFormatting sqref="B20">
    <cfRule type="cellIs" dxfId="160" priority="4" operator="between">
      <formula>0</formula>
      <formula>0</formula>
    </cfRule>
  </conditionalFormatting>
  <conditionalFormatting sqref="A1:M1 C2:D2 Q1 O1">
    <cfRule type="cellIs" dxfId="159" priority="3" operator="between">
      <formula>0</formula>
      <formula>0</formula>
    </cfRule>
  </conditionalFormatting>
  <conditionalFormatting sqref="P1">
    <cfRule type="cellIs" dxfId="158" priority="2" operator="between">
      <formula>0</formula>
      <formula>0</formula>
    </cfRule>
  </conditionalFormatting>
  <conditionalFormatting sqref="N1">
    <cfRule type="cellIs" dxfId="157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92"/>
  <sheetViews>
    <sheetView zoomScaleNormal="100" workbookViewId="0">
      <pane ySplit="4" topLeftCell="A5" activePane="bottomLeft" state="frozen"/>
      <selection activeCell="D10" sqref="D10"/>
      <selection pane="bottomLeft" activeCell="B14" sqref="B14"/>
    </sheetView>
  </sheetViews>
  <sheetFormatPr defaultColWidth="11.5703125" defaultRowHeight="15" x14ac:dyDescent="0.25"/>
  <cols>
    <col min="1" max="1" width="19.5703125" style="15" customWidth="1"/>
    <col min="2" max="2" width="80.140625" style="15" bestFit="1" customWidth="1"/>
    <col min="3" max="3" width="18.42578125" style="4" customWidth="1"/>
    <col min="4" max="4" width="17.42578125" style="4" customWidth="1"/>
    <col min="5" max="5" width="19.140625" style="15" customWidth="1"/>
    <col min="6" max="16384" width="11.5703125" style="15"/>
  </cols>
  <sheetData>
    <row r="1" spans="1:5" ht="15.75" x14ac:dyDescent="0.25">
      <c r="A1" s="13" t="s">
        <v>402</v>
      </c>
    </row>
    <row r="2" spans="1:5" x14ac:dyDescent="0.25">
      <c r="A2" s="14" t="s">
        <v>21</v>
      </c>
    </row>
    <row r="4" spans="1:5" ht="30" x14ac:dyDescent="0.25">
      <c r="A4" s="16" t="s">
        <v>274</v>
      </c>
      <c r="B4" s="16" t="s">
        <v>275</v>
      </c>
      <c r="C4" s="25" t="s">
        <v>41</v>
      </c>
      <c r="D4" s="25" t="s">
        <v>42</v>
      </c>
      <c r="E4" s="16" t="s">
        <v>398</v>
      </c>
    </row>
    <row r="5" spans="1:5" x14ac:dyDescent="0.25">
      <c r="A5" s="21" t="s">
        <v>282</v>
      </c>
      <c r="B5" s="17" t="s">
        <v>283</v>
      </c>
      <c r="C5" s="26" t="s">
        <v>16</v>
      </c>
      <c r="D5" s="26"/>
      <c r="E5" s="20" t="s">
        <v>399</v>
      </c>
    </row>
    <row r="6" spans="1:5" x14ac:dyDescent="0.25">
      <c r="A6" s="21" t="s">
        <v>284</v>
      </c>
      <c r="B6" s="17" t="s">
        <v>285</v>
      </c>
      <c r="C6" s="27" t="s">
        <v>16</v>
      </c>
      <c r="D6" s="26"/>
      <c r="E6" s="20" t="s">
        <v>399</v>
      </c>
    </row>
    <row r="7" spans="1:5" x14ac:dyDescent="0.25">
      <c r="A7" s="22" t="s">
        <v>321</v>
      </c>
      <c r="B7" s="20" t="s">
        <v>322</v>
      </c>
      <c r="C7" s="27" t="s">
        <v>16</v>
      </c>
      <c r="D7" s="26"/>
      <c r="E7" s="20" t="s">
        <v>400</v>
      </c>
    </row>
    <row r="8" spans="1:5" x14ac:dyDescent="0.25">
      <c r="A8" s="22" t="s">
        <v>696</v>
      </c>
      <c r="B8" s="20" t="s">
        <v>697</v>
      </c>
      <c r="C8" s="27"/>
      <c r="D8" s="26" t="s">
        <v>16</v>
      </c>
      <c r="E8" s="20" t="s">
        <v>399</v>
      </c>
    </row>
    <row r="9" spans="1:5" x14ac:dyDescent="0.25">
      <c r="A9" s="22" t="s">
        <v>369</v>
      </c>
      <c r="B9" s="20" t="s">
        <v>62</v>
      </c>
      <c r="C9" s="27" t="s">
        <v>16</v>
      </c>
      <c r="D9" s="26"/>
      <c r="E9" s="20" t="s">
        <v>400</v>
      </c>
    </row>
    <row r="10" spans="1:5" x14ac:dyDescent="0.25">
      <c r="A10" s="22" t="s">
        <v>370</v>
      </c>
      <c r="B10" s="20" t="s">
        <v>351</v>
      </c>
      <c r="C10" s="26"/>
      <c r="D10" s="26" t="s">
        <v>16</v>
      </c>
      <c r="E10" s="20" t="s">
        <v>400</v>
      </c>
    </row>
    <row r="11" spans="1:5" x14ac:dyDescent="0.25">
      <c r="A11" s="22" t="s">
        <v>371</v>
      </c>
      <c r="B11" s="20" t="s">
        <v>341</v>
      </c>
      <c r="C11" s="26"/>
      <c r="D11" s="26" t="s">
        <v>16</v>
      </c>
      <c r="E11" s="20" t="s">
        <v>400</v>
      </c>
    </row>
    <row r="12" spans="1:5" x14ac:dyDescent="0.25">
      <c r="A12" s="22" t="s">
        <v>323</v>
      </c>
      <c r="B12" s="20" t="s">
        <v>71</v>
      </c>
      <c r="C12" s="26"/>
      <c r="D12" s="26" t="s">
        <v>16</v>
      </c>
      <c r="E12" s="20" t="s">
        <v>400</v>
      </c>
    </row>
    <row r="13" spans="1:5" x14ac:dyDescent="0.25">
      <c r="A13" s="22" t="s">
        <v>368</v>
      </c>
      <c r="B13" s="20" t="s">
        <v>324</v>
      </c>
      <c r="C13" s="27" t="s">
        <v>16</v>
      </c>
      <c r="D13" s="26"/>
      <c r="E13" s="20" t="s">
        <v>400</v>
      </c>
    </row>
    <row r="14" spans="1:5" x14ac:dyDescent="0.25">
      <c r="A14" s="22" t="s">
        <v>325</v>
      </c>
      <c r="B14" s="20" t="s">
        <v>102</v>
      </c>
      <c r="C14" s="27" t="s">
        <v>16</v>
      </c>
      <c r="D14" s="26"/>
      <c r="E14" s="20" t="s">
        <v>400</v>
      </c>
    </row>
    <row r="15" spans="1:5" x14ac:dyDescent="0.25">
      <c r="A15" s="22" t="s">
        <v>366</v>
      </c>
      <c r="B15" s="20" t="s">
        <v>348</v>
      </c>
      <c r="C15" s="26"/>
      <c r="D15" s="26" t="s">
        <v>16</v>
      </c>
      <c r="E15" s="20" t="s">
        <v>400</v>
      </c>
    </row>
    <row r="16" spans="1:5" x14ac:dyDescent="0.25">
      <c r="A16" s="22" t="s">
        <v>367</v>
      </c>
      <c r="B16" s="20" t="s">
        <v>349</v>
      </c>
      <c r="C16" s="26"/>
      <c r="D16" s="26" t="s">
        <v>16</v>
      </c>
      <c r="E16" s="20" t="s">
        <v>400</v>
      </c>
    </row>
    <row r="17" spans="1:5" x14ac:dyDescent="0.25">
      <c r="A17" s="22" t="s">
        <v>372</v>
      </c>
      <c r="B17" s="20" t="s">
        <v>346</v>
      </c>
      <c r="C17" s="26"/>
      <c r="D17" s="26" t="s">
        <v>16</v>
      </c>
      <c r="E17" s="20" t="s">
        <v>400</v>
      </c>
    </row>
    <row r="18" spans="1:5" x14ac:dyDescent="0.25">
      <c r="A18" s="22" t="s">
        <v>373</v>
      </c>
      <c r="B18" s="20" t="s">
        <v>353</v>
      </c>
      <c r="C18" s="26"/>
      <c r="D18" s="26" t="s">
        <v>16</v>
      </c>
      <c r="E18" s="20" t="s">
        <v>400</v>
      </c>
    </row>
    <row r="19" spans="1:5" x14ac:dyDescent="0.25">
      <c r="A19" s="22" t="s">
        <v>374</v>
      </c>
      <c r="B19" s="20" t="s">
        <v>352</v>
      </c>
      <c r="C19" s="26"/>
      <c r="D19" s="26" t="s">
        <v>16</v>
      </c>
      <c r="E19" s="20" t="s">
        <v>400</v>
      </c>
    </row>
    <row r="20" spans="1:5" x14ac:dyDescent="0.25">
      <c r="A20" s="22" t="s">
        <v>375</v>
      </c>
      <c r="B20" s="20" t="s">
        <v>342</v>
      </c>
      <c r="C20" s="26"/>
      <c r="D20" s="26" t="s">
        <v>16</v>
      </c>
      <c r="E20" s="20" t="s">
        <v>400</v>
      </c>
    </row>
    <row r="21" spans="1:5" x14ac:dyDescent="0.25">
      <c r="A21" s="22" t="s">
        <v>376</v>
      </c>
      <c r="B21" s="20" t="s">
        <v>517</v>
      </c>
      <c r="C21" s="26"/>
      <c r="D21" s="26" t="s">
        <v>16</v>
      </c>
      <c r="E21" s="20" t="s">
        <v>400</v>
      </c>
    </row>
    <row r="22" spans="1:5" x14ac:dyDescent="0.25">
      <c r="A22" s="22" t="s">
        <v>377</v>
      </c>
      <c r="B22" s="20" t="s">
        <v>347</v>
      </c>
      <c r="C22" s="26"/>
      <c r="D22" s="26" t="s">
        <v>16</v>
      </c>
      <c r="E22" s="20" t="s">
        <v>400</v>
      </c>
    </row>
    <row r="23" spans="1:5" x14ac:dyDescent="0.25">
      <c r="A23" s="22" t="s">
        <v>378</v>
      </c>
      <c r="B23" s="20" t="s">
        <v>343</v>
      </c>
      <c r="C23" s="26"/>
      <c r="D23" s="26" t="s">
        <v>16</v>
      </c>
      <c r="E23" s="20" t="s">
        <v>400</v>
      </c>
    </row>
    <row r="24" spans="1:5" x14ac:dyDescent="0.25">
      <c r="A24" s="22" t="s">
        <v>379</v>
      </c>
      <c r="B24" s="20" t="s">
        <v>168</v>
      </c>
      <c r="C24" s="26"/>
      <c r="D24" s="26" t="s">
        <v>16</v>
      </c>
      <c r="E24" s="20" t="s">
        <v>400</v>
      </c>
    </row>
    <row r="25" spans="1:5" x14ac:dyDescent="0.25">
      <c r="A25" s="22" t="s">
        <v>380</v>
      </c>
      <c r="B25" s="20" t="s">
        <v>350</v>
      </c>
      <c r="C25" s="26"/>
      <c r="D25" s="26" t="s">
        <v>16</v>
      </c>
      <c r="E25" s="20" t="s">
        <v>400</v>
      </c>
    </row>
    <row r="26" spans="1:5" x14ac:dyDescent="0.25">
      <c r="A26" s="23" t="s">
        <v>314</v>
      </c>
      <c r="B26" s="19" t="s">
        <v>315</v>
      </c>
      <c r="C26" s="26" t="s">
        <v>16</v>
      </c>
      <c r="D26" s="26" t="s">
        <v>16</v>
      </c>
      <c r="E26" s="20" t="s">
        <v>401</v>
      </c>
    </row>
    <row r="27" spans="1:5" x14ac:dyDescent="0.25">
      <c r="A27" s="23" t="s">
        <v>316</v>
      </c>
      <c r="B27" s="19" t="s">
        <v>317</v>
      </c>
      <c r="C27" s="26" t="s">
        <v>16</v>
      </c>
      <c r="D27" s="26" t="s">
        <v>16</v>
      </c>
      <c r="E27" s="20" t="s">
        <v>401</v>
      </c>
    </row>
    <row r="28" spans="1:5" x14ac:dyDescent="0.25">
      <c r="A28" s="24" t="s">
        <v>281</v>
      </c>
      <c r="B28" s="18" t="s">
        <v>203</v>
      </c>
      <c r="C28" s="27" t="s">
        <v>16</v>
      </c>
      <c r="D28" s="26"/>
      <c r="E28" s="20" t="s">
        <v>399</v>
      </c>
    </row>
    <row r="29" spans="1:5" x14ac:dyDescent="0.25">
      <c r="A29" s="21" t="s">
        <v>277</v>
      </c>
      <c r="B29" s="17" t="s">
        <v>169</v>
      </c>
      <c r="C29" s="27" t="s">
        <v>16</v>
      </c>
      <c r="D29" s="26"/>
      <c r="E29" s="20" t="s">
        <v>399</v>
      </c>
    </row>
    <row r="30" spans="1:5" x14ac:dyDescent="0.25">
      <c r="A30" s="21" t="s">
        <v>292</v>
      </c>
      <c r="B30" s="17" t="s">
        <v>229</v>
      </c>
      <c r="C30" s="26"/>
      <c r="D30" s="26" t="s">
        <v>16</v>
      </c>
      <c r="E30" s="20" t="s">
        <v>399</v>
      </c>
    </row>
    <row r="31" spans="1:5" x14ac:dyDescent="0.25">
      <c r="A31" s="21" t="s">
        <v>293</v>
      </c>
      <c r="B31" s="17" t="s">
        <v>230</v>
      </c>
      <c r="C31" s="26"/>
      <c r="D31" s="26" t="s">
        <v>16</v>
      </c>
      <c r="E31" s="20" t="s">
        <v>399</v>
      </c>
    </row>
    <row r="32" spans="1:5" x14ac:dyDescent="0.25">
      <c r="A32" s="21" t="s">
        <v>294</v>
      </c>
      <c r="B32" s="17" t="s">
        <v>231</v>
      </c>
      <c r="C32" s="26"/>
      <c r="D32" s="26" t="s">
        <v>16</v>
      </c>
      <c r="E32" s="20" t="s">
        <v>399</v>
      </c>
    </row>
    <row r="33" spans="1:5" x14ac:dyDescent="0.25">
      <c r="A33" s="21" t="s">
        <v>295</v>
      </c>
      <c r="B33" s="17" t="s">
        <v>222</v>
      </c>
      <c r="C33" s="26"/>
      <c r="D33" s="26" t="s">
        <v>16</v>
      </c>
      <c r="E33" s="20" t="s">
        <v>399</v>
      </c>
    </row>
    <row r="34" spans="1:5" x14ac:dyDescent="0.25">
      <c r="A34" s="23" t="s">
        <v>381</v>
      </c>
      <c r="B34" s="19" t="s">
        <v>223</v>
      </c>
      <c r="C34" s="26"/>
      <c r="D34" s="26" t="s">
        <v>16</v>
      </c>
      <c r="E34" s="20" t="s">
        <v>399</v>
      </c>
    </row>
    <row r="35" spans="1:5" x14ac:dyDescent="0.25">
      <c r="A35" s="23" t="s">
        <v>382</v>
      </c>
      <c r="B35" s="19" t="s">
        <v>224</v>
      </c>
      <c r="C35" s="26"/>
      <c r="D35" s="26" t="s">
        <v>16</v>
      </c>
      <c r="E35" s="20" t="s">
        <v>399</v>
      </c>
    </row>
    <row r="36" spans="1:5" ht="30" x14ac:dyDescent="0.25">
      <c r="A36" s="24" t="s">
        <v>383</v>
      </c>
      <c r="B36" s="18" t="s">
        <v>296</v>
      </c>
      <c r="C36" s="26"/>
      <c r="D36" s="26" t="s">
        <v>16</v>
      </c>
      <c r="E36" s="20" t="s">
        <v>399</v>
      </c>
    </row>
    <row r="37" spans="1:5" x14ac:dyDescent="0.25">
      <c r="A37" s="23" t="s">
        <v>297</v>
      </c>
      <c r="B37" s="19" t="s">
        <v>226</v>
      </c>
      <c r="C37" s="26"/>
      <c r="D37" s="26" t="s">
        <v>16</v>
      </c>
      <c r="E37" s="20" t="s">
        <v>399</v>
      </c>
    </row>
    <row r="38" spans="1:5" x14ac:dyDescent="0.25">
      <c r="A38" s="23" t="s">
        <v>298</v>
      </c>
      <c r="B38" s="19" t="s">
        <v>227</v>
      </c>
      <c r="C38" s="26"/>
      <c r="D38" s="26" t="s">
        <v>16</v>
      </c>
      <c r="E38" s="20" t="s">
        <v>399</v>
      </c>
    </row>
    <row r="39" spans="1:5" x14ac:dyDescent="0.25">
      <c r="A39" s="23" t="s">
        <v>299</v>
      </c>
      <c r="B39" s="19" t="s">
        <v>228</v>
      </c>
      <c r="C39" s="26"/>
      <c r="D39" s="26" t="s">
        <v>16</v>
      </c>
      <c r="E39" s="20" t="s">
        <v>399</v>
      </c>
    </row>
    <row r="40" spans="1:5" x14ac:dyDescent="0.25">
      <c r="A40" s="23" t="s">
        <v>306</v>
      </c>
      <c r="B40" s="19" t="s">
        <v>232</v>
      </c>
      <c r="C40" s="26"/>
      <c r="D40" s="26" t="s">
        <v>16</v>
      </c>
      <c r="E40" s="20" t="s">
        <v>399</v>
      </c>
    </row>
    <row r="41" spans="1:5" x14ac:dyDescent="0.25">
      <c r="A41" s="23" t="s">
        <v>307</v>
      </c>
      <c r="B41" s="19" t="s">
        <v>233</v>
      </c>
      <c r="C41" s="26"/>
      <c r="D41" s="26" t="s">
        <v>16</v>
      </c>
      <c r="E41" s="20" t="s">
        <v>399</v>
      </c>
    </row>
    <row r="42" spans="1:5" x14ac:dyDescent="0.25">
      <c r="A42" s="21" t="s">
        <v>278</v>
      </c>
      <c r="B42" s="17" t="s">
        <v>205</v>
      </c>
      <c r="C42" s="27" t="s">
        <v>16</v>
      </c>
      <c r="D42" s="26"/>
      <c r="E42" s="20" t="s">
        <v>399</v>
      </c>
    </row>
    <row r="43" spans="1:5" x14ac:dyDescent="0.25">
      <c r="A43" s="21" t="s">
        <v>279</v>
      </c>
      <c r="B43" s="17" t="s">
        <v>201</v>
      </c>
      <c r="C43" s="27" t="s">
        <v>16</v>
      </c>
      <c r="D43" s="26"/>
      <c r="E43" s="20" t="s">
        <v>399</v>
      </c>
    </row>
    <row r="44" spans="1:5" x14ac:dyDescent="0.25">
      <c r="A44" s="24" t="s">
        <v>280</v>
      </c>
      <c r="B44" s="18" t="s">
        <v>202</v>
      </c>
      <c r="C44" s="27" t="s">
        <v>16</v>
      </c>
      <c r="D44" s="26"/>
      <c r="E44" s="20" t="s">
        <v>399</v>
      </c>
    </row>
    <row r="45" spans="1:5" x14ac:dyDescent="0.25">
      <c r="A45" s="21" t="s">
        <v>384</v>
      </c>
      <c r="B45" s="17" t="s">
        <v>204</v>
      </c>
      <c r="C45" s="27" t="s">
        <v>16</v>
      </c>
      <c r="D45" s="26"/>
      <c r="E45" s="20" t="s">
        <v>399</v>
      </c>
    </row>
    <row r="46" spans="1:5" x14ac:dyDescent="0.25">
      <c r="A46" s="23" t="s">
        <v>385</v>
      </c>
      <c r="B46" s="19" t="s">
        <v>304</v>
      </c>
      <c r="C46" s="26"/>
      <c r="D46" s="26" t="s">
        <v>16</v>
      </c>
      <c r="E46" s="20" t="s">
        <v>399</v>
      </c>
    </row>
    <row r="47" spans="1:5" x14ac:dyDescent="0.25">
      <c r="A47" s="24" t="s">
        <v>386</v>
      </c>
      <c r="B47" s="18" t="s">
        <v>305</v>
      </c>
      <c r="C47" s="26"/>
      <c r="D47" s="26" t="s">
        <v>16</v>
      </c>
      <c r="E47" s="20" t="s">
        <v>399</v>
      </c>
    </row>
    <row r="48" spans="1:5" x14ac:dyDescent="0.25">
      <c r="A48" s="23" t="s">
        <v>387</v>
      </c>
      <c r="B48" s="19" t="s">
        <v>303</v>
      </c>
      <c r="C48" s="26"/>
      <c r="D48" s="26" t="s">
        <v>16</v>
      </c>
      <c r="E48" s="20" t="s">
        <v>399</v>
      </c>
    </row>
    <row r="49" spans="1:5" x14ac:dyDescent="0.25">
      <c r="A49" s="23" t="s">
        <v>390</v>
      </c>
      <c r="B49" s="19" t="s">
        <v>308</v>
      </c>
      <c r="C49" s="26"/>
      <c r="D49" s="26" t="s">
        <v>16</v>
      </c>
      <c r="E49" s="20" t="s">
        <v>399</v>
      </c>
    </row>
    <row r="50" spans="1:5" x14ac:dyDescent="0.25">
      <c r="A50" s="21" t="s">
        <v>388</v>
      </c>
      <c r="B50" s="17" t="s">
        <v>206</v>
      </c>
      <c r="C50" s="26" t="s">
        <v>16</v>
      </c>
      <c r="D50" s="26"/>
      <c r="E50" s="20" t="s">
        <v>399</v>
      </c>
    </row>
    <row r="51" spans="1:5" x14ac:dyDescent="0.25">
      <c r="A51" s="23" t="s">
        <v>389</v>
      </c>
      <c r="B51" s="19" t="s">
        <v>300</v>
      </c>
      <c r="C51" s="26"/>
      <c r="D51" s="26" t="s">
        <v>16</v>
      </c>
      <c r="E51" s="20" t="s">
        <v>399</v>
      </c>
    </row>
    <row r="52" spans="1:5" x14ac:dyDescent="0.25">
      <c r="A52" s="21" t="s">
        <v>391</v>
      </c>
      <c r="B52" s="17" t="s">
        <v>309</v>
      </c>
      <c r="C52" s="26"/>
      <c r="D52" s="26" t="s">
        <v>16</v>
      </c>
      <c r="E52" s="20" t="s">
        <v>399</v>
      </c>
    </row>
    <row r="53" spans="1:5" x14ac:dyDescent="0.25">
      <c r="A53" s="23" t="s">
        <v>301</v>
      </c>
      <c r="B53" s="19" t="s">
        <v>302</v>
      </c>
      <c r="C53" s="26"/>
      <c r="D53" s="26" t="s">
        <v>16</v>
      </c>
      <c r="E53" s="20" t="s">
        <v>399</v>
      </c>
    </row>
    <row r="54" spans="1:5" x14ac:dyDescent="0.25">
      <c r="A54" s="23" t="s">
        <v>276</v>
      </c>
      <c r="B54" s="19" t="s">
        <v>221</v>
      </c>
      <c r="C54" s="26"/>
      <c r="D54" s="26" t="s">
        <v>16</v>
      </c>
      <c r="E54" s="20" t="s">
        <v>399</v>
      </c>
    </row>
    <row r="55" spans="1:5" x14ac:dyDescent="0.25">
      <c r="A55" s="21" t="s">
        <v>310</v>
      </c>
      <c r="B55" s="17" t="s">
        <v>311</v>
      </c>
      <c r="C55" s="26"/>
      <c r="D55" s="26" t="s">
        <v>16</v>
      </c>
      <c r="E55" s="20" t="s">
        <v>399</v>
      </c>
    </row>
    <row r="56" spans="1:5" x14ac:dyDescent="0.25">
      <c r="A56" s="23" t="s">
        <v>392</v>
      </c>
      <c r="B56" s="19" t="s">
        <v>286</v>
      </c>
      <c r="C56" s="26" t="s">
        <v>16</v>
      </c>
      <c r="D56" s="26"/>
      <c r="E56" s="20" t="s">
        <v>399</v>
      </c>
    </row>
    <row r="57" spans="1:5" x14ac:dyDescent="0.25">
      <c r="A57" s="23" t="s">
        <v>393</v>
      </c>
      <c r="B57" s="19" t="s">
        <v>312</v>
      </c>
      <c r="C57" s="26"/>
      <c r="D57" s="26" t="s">
        <v>16</v>
      </c>
      <c r="E57" s="20" t="s">
        <v>399</v>
      </c>
    </row>
    <row r="58" spans="1:5" x14ac:dyDescent="0.25">
      <c r="A58" s="23" t="s">
        <v>394</v>
      </c>
      <c r="B58" s="19" t="s">
        <v>287</v>
      </c>
      <c r="C58" s="26" t="s">
        <v>16</v>
      </c>
      <c r="D58" s="26"/>
      <c r="E58" s="20" t="s">
        <v>399</v>
      </c>
    </row>
    <row r="59" spans="1:5" x14ac:dyDescent="0.25">
      <c r="A59" s="21" t="s">
        <v>395</v>
      </c>
      <c r="B59" s="17" t="s">
        <v>313</v>
      </c>
      <c r="C59" s="26"/>
      <c r="D59" s="26" t="s">
        <v>16</v>
      </c>
      <c r="E59" s="20" t="s">
        <v>399</v>
      </c>
    </row>
    <row r="60" spans="1:5" x14ac:dyDescent="0.25">
      <c r="A60" s="23" t="s">
        <v>288</v>
      </c>
      <c r="B60" s="19" t="s">
        <v>289</v>
      </c>
      <c r="C60" s="26"/>
      <c r="D60" s="26" t="s">
        <v>16</v>
      </c>
      <c r="E60" s="20" t="s">
        <v>399</v>
      </c>
    </row>
    <row r="61" spans="1:5" x14ac:dyDescent="0.25">
      <c r="A61" s="23" t="s">
        <v>290</v>
      </c>
      <c r="B61" s="19" t="s">
        <v>291</v>
      </c>
      <c r="C61" s="26"/>
      <c r="D61" s="26" t="s">
        <v>16</v>
      </c>
      <c r="E61" s="20" t="s">
        <v>399</v>
      </c>
    </row>
    <row r="62" spans="1:5" x14ac:dyDescent="0.25">
      <c r="A62" s="22" t="s">
        <v>354</v>
      </c>
      <c r="B62" s="20" t="s">
        <v>330</v>
      </c>
      <c r="C62" s="26" t="s">
        <v>16</v>
      </c>
      <c r="D62" s="26"/>
      <c r="E62" s="20" t="s">
        <v>400</v>
      </c>
    </row>
    <row r="63" spans="1:5" x14ac:dyDescent="0.25">
      <c r="A63" s="22" t="s">
        <v>327</v>
      </c>
      <c r="B63" s="20" t="s">
        <v>78</v>
      </c>
      <c r="C63" s="27" t="s">
        <v>16</v>
      </c>
      <c r="D63" s="26"/>
      <c r="E63" s="20" t="s">
        <v>400</v>
      </c>
    </row>
    <row r="64" spans="1:5" x14ac:dyDescent="0.25">
      <c r="A64" s="22" t="s">
        <v>328</v>
      </c>
      <c r="B64" s="20" t="s">
        <v>79</v>
      </c>
      <c r="C64" s="27" t="s">
        <v>16</v>
      </c>
      <c r="D64" s="26"/>
      <c r="E64" s="20" t="s">
        <v>400</v>
      </c>
    </row>
    <row r="65" spans="1:5" x14ac:dyDescent="0.25">
      <c r="A65" s="22" t="s">
        <v>329</v>
      </c>
      <c r="B65" s="20" t="s">
        <v>72</v>
      </c>
      <c r="C65" s="26"/>
      <c r="D65" s="26" t="s">
        <v>16</v>
      </c>
      <c r="E65" s="20" t="s">
        <v>400</v>
      </c>
    </row>
    <row r="66" spans="1:5" x14ac:dyDescent="0.25">
      <c r="A66" s="22" t="s">
        <v>331</v>
      </c>
      <c r="B66" s="20" t="s">
        <v>73</v>
      </c>
      <c r="C66" s="26"/>
      <c r="D66" s="26" t="s">
        <v>16</v>
      </c>
      <c r="E66" s="20" t="s">
        <v>400</v>
      </c>
    </row>
    <row r="67" spans="1:5" x14ac:dyDescent="0.25">
      <c r="A67" s="22" t="s">
        <v>332</v>
      </c>
      <c r="B67" s="20" t="s">
        <v>80</v>
      </c>
      <c r="C67" s="26"/>
      <c r="D67" s="26" t="s">
        <v>16</v>
      </c>
      <c r="E67" s="20" t="s">
        <v>400</v>
      </c>
    </row>
    <row r="68" spans="1:5" x14ac:dyDescent="0.25">
      <c r="A68" s="22" t="s">
        <v>344</v>
      </c>
      <c r="B68" s="20" t="s">
        <v>63</v>
      </c>
      <c r="C68" s="27" t="s">
        <v>16</v>
      </c>
      <c r="D68" s="26"/>
      <c r="E68" s="20" t="s">
        <v>400</v>
      </c>
    </row>
    <row r="69" spans="1:5" x14ac:dyDescent="0.25">
      <c r="A69" s="22" t="s">
        <v>345</v>
      </c>
      <c r="B69" s="20" t="s">
        <v>64</v>
      </c>
      <c r="C69" s="27" t="s">
        <v>16</v>
      </c>
      <c r="D69" s="26"/>
      <c r="E69" s="20" t="s">
        <v>400</v>
      </c>
    </row>
    <row r="70" spans="1:5" x14ac:dyDescent="0.25">
      <c r="A70" s="22" t="s">
        <v>396</v>
      </c>
      <c r="B70" s="20" t="s">
        <v>692</v>
      </c>
      <c r="C70" s="27" t="s">
        <v>16</v>
      </c>
      <c r="D70" s="26"/>
      <c r="E70" s="20" t="s">
        <v>400</v>
      </c>
    </row>
    <row r="71" spans="1:5" x14ac:dyDescent="0.25">
      <c r="A71" s="22" t="s">
        <v>397</v>
      </c>
      <c r="B71" s="20" t="s">
        <v>355</v>
      </c>
      <c r="C71" s="26"/>
      <c r="D71" s="26" t="s">
        <v>16</v>
      </c>
      <c r="E71" s="20" t="s">
        <v>400</v>
      </c>
    </row>
    <row r="72" spans="1:5" x14ac:dyDescent="0.25">
      <c r="A72" s="22" t="s">
        <v>649</v>
      </c>
      <c r="B72" s="22" t="s">
        <v>650</v>
      </c>
      <c r="C72" s="26"/>
      <c r="D72" s="26" t="s">
        <v>16</v>
      </c>
      <c r="E72" s="22" t="s">
        <v>400</v>
      </c>
    </row>
    <row r="73" spans="1:5" x14ac:dyDescent="0.25">
      <c r="A73" s="22" t="s">
        <v>333</v>
      </c>
      <c r="B73" s="20" t="s">
        <v>82</v>
      </c>
      <c r="C73" s="27" t="s">
        <v>16</v>
      </c>
      <c r="D73" s="26"/>
      <c r="E73" s="20" t="s">
        <v>400</v>
      </c>
    </row>
    <row r="74" spans="1:5" x14ac:dyDescent="0.25">
      <c r="A74" s="22" t="s">
        <v>357</v>
      </c>
      <c r="B74" s="20" t="s">
        <v>358</v>
      </c>
      <c r="C74" s="26"/>
      <c r="D74" s="26" t="s">
        <v>16</v>
      </c>
      <c r="E74" s="20" t="s">
        <v>400</v>
      </c>
    </row>
    <row r="75" spans="1:5" x14ac:dyDescent="0.25">
      <c r="A75" s="22" t="s">
        <v>359</v>
      </c>
      <c r="B75" s="20" t="s">
        <v>87</v>
      </c>
      <c r="C75" s="26"/>
      <c r="D75" s="26" t="s">
        <v>16</v>
      </c>
      <c r="E75" s="20" t="s">
        <v>400</v>
      </c>
    </row>
    <row r="76" spans="1:5" x14ac:dyDescent="0.25">
      <c r="A76" s="22" t="s">
        <v>360</v>
      </c>
      <c r="B76" s="20" t="s">
        <v>88</v>
      </c>
      <c r="C76" s="26"/>
      <c r="D76" s="26" t="s">
        <v>16</v>
      </c>
      <c r="E76" s="20" t="s">
        <v>400</v>
      </c>
    </row>
    <row r="77" spans="1:5" x14ac:dyDescent="0.25">
      <c r="A77" s="22" t="s">
        <v>361</v>
      </c>
      <c r="B77" s="20" t="s">
        <v>619</v>
      </c>
      <c r="C77" s="26"/>
      <c r="D77" s="26" t="s">
        <v>16</v>
      </c>
      <c r="E77" s="20" t="s">
        <v>400</v>
      </c>
    </row>
    <row r="78" spans="1:5" x14ac:dyDescent="0.25">
      <c r="A78" s="22" t="s">
        <v>362</v>
      </c>
      <c r="B78" s="20" t="s">
        <v>615</v>
      </c>
      <c r="C78" s="26"/>
      <c r="D78" s="26" t="s">
        <v>16</v>
      </c>
      <c r="E78" s="20" t="s">
        <v>400</v>
      </c>
    </row>
    <row r="79" spans="1:5" x14ac:dyDescent="0.25">
      <c r="A79" s="22" t="s">
        <v>363</v>
      </c>
      <c r="B79" s="20" t="s">
        <v>89</v>
      </c>
      <c r="C79" s="26"/>
      <c r="D79" s="26" t="s">
        <v>16</v>
      </c>
      <c r="E79" s="20" t="s">
        <v>400</v>
      </c>
    </row>
    <row r="80" spans="1:5" x14ac:dyDescent="0.25">
      <c r="A80" s="22" t="s">
        <v>655</v>
      </c>
      <c r="B80" s="22" t="s">
        <v>654</v>
      </c>
      <c r="C80" s="26"/>
      <c r="D80" s="26" t="s">
        <v>16</v>
      </c>
      <c r="E80" s="22" t="s">
        <v>400</v>
      </c>
    </row>
    <row r="81" spans="1:5" x14ac:dyDescent="0.25">
      <c r="A81" s="22" t="s">
        <v>334</v>
      </c>
      <c r="B81" s="20" t="s">
        <v>83</v>
      </c>
      <c r="C81" s="27" t="s">
        <v>16</v>
      </c>
      <c r="D81" s="26"/>
      <c r="E81" s="20" t="s">
        <v>400</v>
      </c>
    </row>
    <row r="82" spans="1:5" x14ac:dyDescent="0.25">
      <c r="A82" s="22" t="s">
        <v>335</v>
      </c>
      <c r="B82" s="20" t="s">
        <v>84</v>
      </c>
      <c r="C82" s="27" t="s">
        <v>16</v>
      </c>
      <c r="D82" s="26"/>
      <c r="E82" s="20" t="s">
        <v>400</v>
      </c>
    </row>
    <row r="83" spans="1:5" x14ac:dyDescent="0.25">
      <c r="A83" s="22" t="s">
        <v>336</v>
      </c>
      <c r="B83" s="20" t="s">
        <v>518</v>
      </c>
      <c r="C83" s="27" t="s">
        <v>16</v>
      </c>
      <c r="D83" s="26"/>
      <c r="E83" s="20" t="s">
        <v>400</v>
      </c>
    </row>
    <row r="84" spans="1:5" x14ac:dyDescent="0.25">
      <c r="A84" s="22" t="s">
        <v>337</v>
      </c>
      <c r="B84" s="20" t="s">
        <v>614</v>
      </c>
      <c r="C84" s="27" t="s">
        <v>16</v>
      </c>
      <c r="D84" s="26"/>
      <c r="E84" s="20" t="s">
        <v>400</v>
      </c>
    </row>
    <row r="85" spans="1:5" x14ac:dyDescent="0.25">
      <c r="A85" s="22" t="s">
        <v>338</v>
      </c>
      <c r="B85" s="20" t="s">
        <v>617</v>
      </c>
      <c r="C85" s="27" t="s">
        <v>16</v>
      </c>
      <c r="D85" s="26"/>
      <c r="E85" s="20" t="s">
        <v>400</v>
      </c>
    </row>
    <row r="86" spans="1:5" x14ac:dyDescent="0.25">
      <c r="A86" s="22" t="s">
        <v>339</v>
      </c>
      <c r="B86" s="20" t="s">
        <v>613</v>
      </c>
      <c r="C86" s="27" t="s">
        <v>16</v>
      </c>
      <c r="D86" s="26"/>
      <c r="E86" s="20" t="s">
        <v>400</v>
      </c>
    </row>
    <row r="87" spans="1:5" x14ac:dyDescent="0.25">
      <c r="A87" s="22" t="s">
        <v>340</v>
      </c>
      <c r="B87" s="20" t="s">
        <v>85</v>
      </c>
      <c r="C87" s="27" t="s">
        <v>16</v>
      </c>
      <c r="D87" s="26"/>
      <c r="E87" s="20" t="s">
        <v>400</v>
      </c>
    </row>
    <row r="88" spans="1:5" x14ac:dyDescent="0.25">
      <c r="A88" s="22" t="s">
        <v>356</v>
      </c>
      <c r="B88" s="20" t="s">
        <v>86</v>
      </c>
      <c r="C88" s="26"/>
      <c r="D88" s="26" t="s">
        <v>16</v>
      </c>
      <c r="E88" s="20" t="s">
        <v>400</v>
      </c>
    </row>
    <row r="89" spans="1:5" x14ac:dyDescent="0.25">
      <c r="A89" s="22" t="s">
        <v>319</v>
      </c>
      <c r="B89" s="20" t="s">
        <v>320</v>
      </c>
      <c r="C89" s="26"/>
      <c r="D89" s="26" t="s">
        <v>16</v>
      </c>
      <c r="E89" s="20" t="s">
        <v>401</v>
      </c>
    </row>
    <row r="90" spans="1:5" x14ac:dyDescent="0.25">
      <c r="A90" s="22" t="s">
        <v>364</v>
      </c>
      <c r="B90" s="20" t="s">
        <v>166</v>
      </c>
      <c r="C90" s="27" t="s">
        <v>16</v>
      </c>
      <c r="D90" s="26"/>
      <c r="E90" s="20" t="s">
        <v>400</v>
      </c>
    </row>
    <row r="91" spans="1:5" x14ac:dyDescent="0.25">
      <c r="A91" s="22" t="s">
        <v>365</v>
      </c>
      <c r="B91" s="20" t="s">
        <v>326</v>
      </c>
      <c r="C91" s="27" t="s">
        <v>16</v>
      </c>
      <c r="D91" s="26"/>
      <c r="E91" s="20" t="s">
        <v>400</v>
      </c>
    </row>
    <row r="92" spans="1:5" x14ac:dyDescent="0.25">
      <c r="A92" s="23" t="s">
        <v>318</v>
      </c>
      <c r="B92" s="19" t="s">
        <v>105</v>
      </c>
      <c r="C92" s="27" t="s">
        <v>16</v>
      </c>
      <c r="D92" s="26"/>
      <c r="E92" s="20" t="s">
        <v>401</v>
      </c>
    </row>
  </sheetData>
  <autoFilter ref="A4:E92">
    <sortState ref="A5:E92">
      <sortCondition ref="A4:A90"/>
    </sortState>
  </autoFilter>
  <phoneticPr fontId="15" type="noConversion"/>
  <conditionalFormatting sqref="B46:B63 B1:B4 B85:B1048576">
    <cfRule type="duplicateValues" dxfId="324" priority="18"/>
  </conditionalFormatting>
  <conditionalFormatting sqref="B55">
    <cfRule type="duplicateValues" dxfId="323" priority="16"/>
  </conditionalFormatting>
  <conditionalFormatting sqref="B46:B52">
    <cfRule type="duplicateValues" dxfId="322" priority="15"/>
  </conditionalFormatting>
  <conditionalFormatting sqref="B9:B22">
    <cfRule type="duplicateValues" dxfId="321" priority="14"/>
  </conditionalFormatting>
  <conditionalFormatting sqref="B5:B8">
    <cfRule type="duplicateValues" dxfId="320" priority="13"/>
  </conditionalFormatting>
  <conditionalFormatting sqref="B23:B24">
    <cfRule type="duplicateValues" dxfId="319" priority="12"/>
  </conditionalFormatting>
  <conditionalFormatting sqref="B25:B30">
    <cfRule type="duplicateValues" dxfId="318" priority="11"/>
  </conditionalFormatting>
  <conditionalFormatting sqref="B31:B39">
    <cfRule type="duplicateValues" dxfId="317" priority="10"/>
  </conditionalFormatting>
  <conditionalFormatting sqref="B40:B41">
    <cfRule type="duplicateValues" dxfId="316" priority="9"/>
  </conditionalFormatting>
  <conditionalFormatting sqref="B45 B42:B43">
    <cfRule type="duplicateValues" dxfId="315" priority="8"/>
  </conditionalFormatting>
  <conditionalFormatting sqref="B44">
    <cfRule type="duplicateValues" dxfId="314" priority="7"/>
  </conditionalFormatting>
  <conditionalFormatting sqref="B64:B65">
    <cfRule type="duplicateValues" dxfId="313" priority="6"/>
  </conditionalFormatting>
  <conditionalFormatting sqref="B66:B70">
    <cfRule type="duplicateValues" dxfId="312" priority="5"/>
  </conditionalFormatting>
  <conditionalFormatting sqref="B71:B73">
    <cfRule type="duplicateValues" dxfId="311" priority="4"/>
  </conditionalFormatting>
  <conditionalFormatting sqref="B74:B75">
    <cfRule type="duplicateValues" dxfId="310" priority="3"/>
  </conditionalFormatting>
  <conditionalFormatting sqref="B76">
    <cfRule type="duplicateValues" dxfId="309" priority="2"/>
  </conditionalFormatting>
  <conditionalFormatting sqref="B77:B84">
    <cfRule type="duplicateValues" dxfId="308" priority="1"/>
  </conditionalFormatting>
  <conditionalFormatting sqref="C4:E4">
    <cfRule type="duplicateValues" dxfId="307" priority="47"/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6"/>
  <sheetViews>
    <sheetView workbookViewId="0">
      <selection sqref="A1:Q6"/>
    </sheetView>
  </sheetViews>
  <sheetFormatPr defaultColWidth="11.5703125" defaultRowHeight="12.75" x14ac:dyDescent="0.2"/>
  <cols>
    <col min="1" max="1" width="8.42578125" style="6" bestFit="1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7109375" style="6" customWidth="1"/>
    <col min="6" max="6" width="8.28515625" style="6" customWidth="1"/>
    <col min="7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0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61</v>
      </c>
      <c r="B4" s="41" t="s">
        <v>62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650</v>
      </c>
      <c r="G4" s="41" t="str">
        <f>VLOOKUP($B4,'ALL Parameters'!$B:$T,9,FALSE)</f>
        <v>D4</v>
      </c>
      <c r="H4" s="41">
        <f>VLOOKUP($B4,'ALL Parameters'!$B:$T,10,FALSE)</f>
        <v>1</v>
      </c>
      <c r="I4" s="41" t="str">
        <f>VLOOKUP($B4,'ALL Parameters'!$B:$T,11,FALSE)</f>
        <v>10‰</v>
      </c>
      <c r="J4" s="41" t="str">
        <f>VLOOKUP($B4,'ALL Parameters'!$B:$T,12,FALSE)</f>
        <v>GA, G2</v>
      </c>
      <c r="K4" s="41" t="str">
        <f>VLOOKUP($B4,'ALL Parameters'!$B:$T,13,FALSE)</f>
        <v>P/C 70/400</v>
      </c>
      <c r="L4" s="41" t="str">
        <f>VLOOKUP($B4,'ALL Parameters'!$B:$T,14,FALSE)</f>
        <v>Inudsi, PZB</v>
      </c>
      <c r="M4" s="41">
        <f>VLOOKUP($B4,'ALL Parameters'!$B:$T,15,FALSE)</f>
        <v>100</v>
      </c>
      <c r="N4" s="41">
        <f>VLOOKUP($B4,'ALL Parameters'!$B:$T,16,FALSE)</f>
        <v>30</v>
      </c>
      <c r="O4" s="41" t="str">
        <f>VLOOKUP($B4,'ALL Parameters'!$B:$T,17,FALSE)</f>
        <v>depends on the loco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579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51" x14ac:dyDescent="0.2">
      <c r="A6" s="41" t="s">
        <v>24</v>
      </c>
      <c r="B6" s="41" t="s">
        <v>71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Diesel</v>
      </c>
      <c r="F6" s="41">
        <f>VLOOKUP($B6,'ALL Parameters'!$B:$T,8,FALSE)</f>
        <v>650</v>
      </c>
      <c r="G6" s="41" t="str">
        <f>VLOOKUP($B6,'ALL Parameters'!$B:$T,9,FALSE)</f>
        <v>D4</v>
      </c>
      <c r="H6" s="41">
        <f>VLOOKUP($B6,'ALL Parameters'!$B:$T,10,FALSE)</f>
        <v>1</v>
      </c>
      <c r="I6" s="41">
        <f>VLOOKUP($B6,'ALL Parameters'!$B:$T,11,FALSE)</f>
        <v>0</v>
      </c>
      <c r="J6" s="41" t="str">
        <f>VLOOKUP($B6,'ALL Parameters'!$B:$T,12,FALSE)</f>
        <v>GC</v>
      </c>
      <c r="K6" s="41" t="str">
        <f>VLOOKUP($B6,'ALL Parameters'!$B:$T,13,FALSE)</f>
        <v>P/C 70/400</v>
      </c>
      <c r="L6" s="41" t="str">
        <f>VLOOKUP($B6,'ALL Parameters'!$B:$T,14,FALSE)</f>
        <v>Indusi, EVM</v>
      </c>
      <c r="M6" s="41">
        <f>VLOOKUP($B6,'ALL Parameters'!$B:$T,15,FALSE)</f>
        <v>120</v>
      </c>
      <c r="N6" s="41">
        <f>VLOOKUP($B6,'ALL Parameters'!$B:$T,16,FALSE)</f>
        <v>42.5</v>
      </c>
      <c r="O6" s="41">
        <f>VLOOKUP($B6,'ALL Parameters'!$B:$T,17,FALSE)</f>
        <v>1600</v>
      </c>
      <c r="P6" s="41">
        <f>VLOOKUP($B6,'ALL Parameters'!$B:$T,18,FALSE)</f>
        <v>0</v>
      </c>
      <c r="Q6" s="41">
        <f>VLOOKUP($B6,'ALL Parameters'!$B:$T,19,FALSE)</f>
        <v>0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6">
    <cfRule type="cellIs" dxfId="156" priority="7" operator="between">
      <formula>0</formula>
      <formula>0</formula>
    </cfRule>
  </conditionalFormatting>
  <conditionalFormatting sqref="N1">
    <cfRule type="cellIs" dxfId="155" priority="1" operator="between">
      <formula>0</formula>
      <formula>0</formula>
    </cfRule>
  </conditionalFormatting>
  <conditionalFormatting sqref="A1:M1 C2:D2 Q1 O1">
    <cfRule type="cellIs" dxfId="154" priority="3" operator="between">
      <formula>0</formula>
      <formula>0</formula>
    </cfRule>
  </conditionalFormatting>
  <conditionalFormatting sqref="P1">
    <cfRule type="cellIs" dxfId="153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6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7109375" style="6" customWidth="1"/>
    <col min="6" max="6" width="6" style="6" customWidth="1"/>
    <col min="7" max="7" width="10" style="6" customWidth="1"/>
    <col min="8" max="8" width="10.140625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1.42578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580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61</v>
      </c>
      <c r="B4" s="41" t="s">
        <v>63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600</v>
      </c>
      <c r="G4" s="41" t="str">
        <f>VLOOKUP($B4,'ALL Parameters'!$B:$T,9,FALSE)</f>
        <v>C4</v>
      </c>
      <c r="H4" s="41">
        <f>VLOOKUP($B4,'ALL Parameters'!$B:$T,10,FALSE)</f>
        <v>1</v>
      </c>
      <c r="I4" s="41" t="str">
        <f>VLOOKUP($B4,'ALL Parameters'!$B:$T,11,FALSE)</f>
        <v>7‰</v>
      </c>
      <c r="J4" s="41" t="str">
        <f>VLOOKUP($B4,'ALL Parameters'!$B:$T,12,FALSE)</f>
        <v>GA, G2</v>
      </c>
      <c r="K4" s="41" t="str">
        <f>VLOOKUP($B4,'ALL Parameters'!$B:$T,13,FALSE)</f>
        <v>P/C 70/400</v>
      </c>
      <c r="L4" s="41" t="str">
        <f>VLOOKUP($B4,'ALL Parameters'!$B:$T,14,FALSE)</f>
        <v>EVM</v>
      </c>
      <c r="M4" s="41" t="str">
        <f>VLOOKUP($B4,'ALL Parameters'!$B:$T,15,FALSE)</f>
        <v>100/120</v>
      </c>
      <c r="N4" s="41">
        <f>VLOOKUP($B4,'ALL Parameters'!$B:$T,16,FALSE)</f>
        <v>54</v>
      </c>
      <c r="O4" s="41" t="str">
        <f>VLOOKUP($B4,'ALL Parameters'!$B:$T,17,FALSE)</f>
        <v>depends on the loco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581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38.25" x14ac:dyDescent="0.2">
      <c r="A6" s="41" t="s">
        <v>61</v>
      </c>
      <c r="B6" s="41" t="s">
        <v>72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600</v>
      </c>
      <c r="G6" s="41" t="str">
        <f>VLOOKUP($B6,'ALL Parameters'!$B:$T,9,FALSE)</f>
        <v>C2</v>
      </c>
      <c r="H6" s="41">
        <f>VLOOKUP($B6,'ALL Parameters'!$B:$T,10,FALSE)</f>
        <v>1</v>
      </c>
      <c r="I6" s="41">
        <f>VLOOKUP($B6,'ALL Parameters'!$B:$T,11,FALSE)</f>
        <v>0</v>
      </c>
      <c r="J6" s="41" t="str">
        <f>VLOOKUP($B6,'ALL Parameters'!$B:$T,12,FALSE)</f>
        <v>GB</v>
      </c>
      <c r="K6" s="41" t="str">
        <f>VLOOKUP($B6,'ALL Parameters'!$B:$T,13,FALSE)</f>
        <v>P/C 70/400</v>
      </c>
      <c r="L6" s="41" t="str">
        <f>VLOOKUP($B6,'ALL Parameters'!$B:$T,14,FALSE)</f>
        <v>EVM</v>
      </c>
      <c r="M6" s="41">
        <f>VLOOKUP($B6,'ALL Parameters'!$B:$T,15,FALSE)</f>
        <v>100</v>
      </c>
      <c r="N6" s="41">
        <f>VLOOKUP($B6,'ALL Parameters'!$B:$T,16,FALSE)</f>
        <v>134</v>
      </c>
      <c r="O6" s="41" t="str">
        <f>VLOOKUP($B6,'ALL Parameters'!$B:$T,17,FALSE)</f>
        <v>depends on the loco</v>
      </c>
      <c r="P6" s="41">
        <f>VLOOKUP($B6,'ALL Parameters'!$B:$T,18,FALSE)</f>
        <v>0</v>
      </c>
      <c r="Q6" s="41">
        <f>VLOOKUP($B6,'ALL Parameters'!$B:$T,19,FALSE)</f>
        <v>0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6">
    <cfRule type="cellIs" dxfId="152" priority="7" operator="between">
      <formula>0</formula>
      <formula>0</formula>
    </cfRule>
  </conditionalFormatting>
  <conditionalFormatting sqref="N1">
    <cfRule type="cellIs" dxfId="151" priority="1" operator="between">
      <formula>0</formula>
      <formula>0</formula>
    </cfRule>
  </conditionalFormatting>
  <conditionalFormatting sqref="A1:M1 C2:D2 Q1 O1">
    <cfRule type="cellIs" dxfId="150" priority="3" operator="between">
      <formula>0</formula>
      <formula>0</formula>
    </cfRule>
  </conditionalFormatting>
  <conditionalFormatting sqref="P1">
    <cfRule type="cellIs" dxfId="149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6"/>
  <sheetViews>
    <sheetView workbookViewId="0">
      <selection activeCell="N4" sqref="N4"/>
    </sheetView>
  </sheetViews>
  <sheetFormatPr defaultColWidth="11.5703125" defaultRowHeight="12.75" x14ac:dyDescent="0.2"/>
  <cols>
    <col min="1" max="1" width="7.140625" style="6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28515625" style="6" customWidth="1"/>
    <col min="6" max="6" width="7.140625" style="6" customWidth="1"/>
    <col min="7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1.42578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582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61</v>
      </c>
      <c r="B4" s="41" t="s">
        <v>64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600</v>
      </c>
      <c r="G4" s="41" t="str">
        <f>VLOOKUP($B4,'ALL Parameters'!$B:$T,9,FALSE)</f>
        <v>C4</v>
      </c>
      <c r="H4" s="41">
        <f>VLOOKUP($B4,'ALL Parameters'!$B:$T,10,FALSE)</f>
        <v>1</v>
      </c>
      <c r="I4" s="41" t="str">
        <f>VLOOKUP($B4,'ALL Parameters'!$B:$T,11,FALSE)</f>
        <v>7‰</v>
      </c>
      <c r="J4" s="41" t="str">
        <f>VLOOKUP($B4,'ALL Parameters'!$B:$T,12,FALSE)</f>
        <v>GA, G2</v>
      </c>
      <c r="K4" s="41" t="str">
        <f>VLOOKUP($B4,'ALL Parameters'!$B:$T,13,FALSE)</f>
        <v>P/C 70/400</v>
      </c>
      <c r="L4" s="41" t="str">
        <f>VLOOKUP($B4,'ALL Parameters'!$B:$T,14,FALSE)</f>
        <v>EVM</v>
      </c>
      <c r="M4" s="41">
        <f>VLOOKUP($B4,'ALL Parameters'!$B:$T,15,FALSE)</f>
        <v>120</v>
      </c>
      <c r="N4" s="41">
        <f>VLOOKUP($B4,'ALL Parameters'!$B:$T,16,FALSE)</f>
        <v>31</v>
      </c>
      <c r="O4" s="41" t="str">
        <f>VLOOKUP($B4,'ALL Parameters'!$B:$T,17,FALSE)</f>
        <v>depends on the loco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583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38.25" x14ac:dyDescent="0.2">
      <c r="A6" s="41" t="s">
        <v>61</v>
      </c>
      <c r="B6" s="41" t="s">
        <v>73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600</v>
      </c>
      <c r="G6" s="41" t="str">
        <f>VLOOKUP($B6,'ALL Parameters'!$B:$T,9,FALSE)</f>
        <v>C2</v>
      </c>
      <c r="H6" s="41">
        <f>VLOOKUP($B6,'ALL Parameters'!$B:$T,10,FALSE)</f>
        <v>1</v>
      </c>
      <c r="I6" s="41">
        <f>VLOOKUP($B6,'ALL Parameters'!$B:$T,11,FALSE)</f>
        <v>0</v>
      </c>
      <c r="J6" s="41" t="str">
        <f>VLOOKUP($B6,'ALL Parameters'!$B:$T,12,FALSE)</f>
        <v>GB</v>
      </c>
      <c r="K6" s="41" t="str">
        <f>VLOOKUP($B6,'ALL Parameters'!$B:$T,13,FALSE)</f>
        <v>P/C 70/400</v>
      </c>
      <c r="L6" s="41" t="str">
        <f>VLOOKUP($B6,'ALL Parameters'!$B:$T,14,FALSE)</f>
        <v>EVM</v>
      </c>
      <c r="M6" s="41">
        <f>VLOOKUP($B6,'ALL Parameters'!$B:$T,15,FALSE)</f>
        <v>100</v>
      </c>
      <c r="N6" s="41">
        <f>VLOOKUP($B6,'ALL Parameters'!$B:$T,16,FALSE)</f>
        <v>86</v>
      </c>
      <c r="O6" s="41" t="str">
        <f>VLOOKUP($B6,'ALL Parameters'!$B:$T,17,FALSE)</f>
        <v>depends on the loco</v>
      </c>
      <c r="P6" s="41">
        <f>VLOOKUP($B6,'ALL Parameters'!$B:$T,18,FALSE)</f>
        <v>0</v>
      </c>
      <c r="Q6" s="41">
        <f>VLOOKUP($B6,'ALL Parameters'!$B:$T,19,FALSE)</f>
        <v>0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6">
    <cfRule type="cellIs" dxfId="148" priority="7" operator="between">
      <formula>0</formula>
      <formula>0</formula>
    </cfRule>
  </conditionalFormatting>
  <conditionalFormatting sqref="N1">
    <cfRule type="cellIs" dxfId="147" priority="1" operator="between">
      <formula>0</formula>
      <formula>0</formula>
    </cfRule>
  </conditionalFormatting>
  <conditionalFormatting sqref="A1:M1 C2:D2 Q1 O1">
    <cfRule type="cellIs" dxfId="146" priority="3" operator="between">
      <formula>0</formula>
      <formula>0</formula>
    </cfRule>
  </conditionalFormatting>
  <conditionalFormatting sqref="P1">
    <cfRule type="cellIs" dxfId="145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16"/>
  <sheetViews>
    <sheetView workbookViewId="0">
      <selection sqref="A1:Q2"/>
    </sheetView>
  </sheetViews>
  <sheetFormatPr defaultColWidth="11.5703125" defaultRowHeight="12.75" x14ac:dyDescent="0.2"/>
  <cols>
    <col min="1" max="1" width="5.7109375" style="6" customWidth="1"/>
    <col min="2" max="2" width="24.85546875" style="6" customWidth="1"/>
    <col min="3" max="3" width="4.42578125" style="6" bestFit="1" customWidth="1"/>
    <col min="4" max="4" width="4" style="6" bestFit="1" customWidth="1"/>
    <col min="5" max="5" width="13.7109375" style="6" customWidth="1"/>
    <col min="6" max="6" width="7.140625" style="6" customWidth="1"/>
    <col min="7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3.8554687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584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">
      <c r="A4" s="41" t="s">
        <v>55</v>
      </c>
      <c r="B4" s="41" t="s">
        <v>166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690</v>
      </c>
      <c r="G4" s="41" t="str">
        <f>VLOOKUP($B4,'ALL Parameters'!$B:$T,9,FALSE)</f>
        <v>D4</v>
      </c>
      <c r="H4" s="41">
        <f>VLOOKUP($B4,'ALL Parameters'!$B:$T,10,FALSE)</f>
        <v>1</v>
      </c>
      <c r="I4" s="41" t="str">
        <f>VLOOKUP($B4,'ALL Parameters'!$B:$T,11,FALSE)</f>
        <v xml:space="preserve">3‰ </v>
      </c>
      <c r="J4" s="41" t="str">
        <f>VLOOKUP($B4,'ALL Parameters'!$B:$T,12,FALSE)</f>
        <v>GB-1VM</v>
      </c>
      <c r="K4" s="41" t="str">
        <f>VLOOKUP($B4,'ALL Parameters'!$B:$T,13,FALSE)</f>
        <v>P/C 70/400</v>
      </c>
      <c r="L4" s="41" t="str">
        <f>VLOOKUP($B4,'ALL Parameters'!$B:$T,14,FALSE)</f>
        <v>Level 0</v>
      </c>
      <c r="M4" s="41">
        <f>VLOOKUP($B4,'ALL Parameters'!$B:$T,15,FALSE)</f>
        <v>80</v>
      </c>
      <c r="N4" s="41">
        <f>VLOOKUP($B4,'ALL Parameters'!$B:$T,16,FALSE)</f>
        <v>7</v>
      </c>
      <c r="O4" s="41" t="str">
        <f>VLOOKUP($B4,'ALL Parameters'!$B:$T,17,FALSE)</f>
        <v>max. 3800</v>
      </c>
      <c r="P4" s="41">
        <f>VLOOKUP($B4,'ALL Parameters'!$B:$T,18,FALSE)</f>
        <v>0</v>
      </c>
      <c r="Q4" s="41" t="str">
        <f>VLOOKUP($B4,'ALL Parameters'!$B:$T,19,FALSE)</f>
        <v>Excellent</v>
      </c>
    </row>
    <row r="5" spans="1:17" x14ac:dyDescent="0.2">
      <c r="A5" s="61" t="s">
        <v>585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41" t="s">
        <v>55</v>
      </c>
      <c r="B6" s="41" t="s">
        <v>127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700</v>
      </c>
      <c r="G6" s="41" t="str">
        <f>VLOOKUP($B6,'ALL Parameters'!$B:$T,9,FALSE)</f>
        <v>D4</v>
      </c>
      <c r="H6" s="41">
        <f>VLOOKUP($B6,'ALL Parameters'!$B:$T,10,FALSE)</f>
        <v>2</v>
      </c>
      <c r="I6" s="41" t="str">
        <f>VLOOKUP($B6,'ALL Parameters'!$B:$T,11,FALSE)</f>
        <v>4-8‰</v>
      </c>
      <c r="J6" s="41" t="str">
        <f>VLOOKUP($B6,'ALL Parameters'!$B:$T,12,FALSE)</f>
        <v>GB/1-VM</v>
      </c>
      <c r="K6" s="41" t="str">
        <f>VLOOKUP($B6,'ALL Parameters'!$B:$T,13,FALSE)</f>
        <v>P/C 70/400</v>
      </c>
      <c r="L6" s="41" t="str">
        <f>VLOOKUP($B6,'ALL Parameters'!$B:$T,14,FALSE)</f>
        <v>Level STM</v>
      </c>
      <c r="M6" s="41">
        <f>VLOOKUP($B6,'ALL Parameters'!$B:$T,15,FALSE)</f>
        <v>120</v>
      </c>
      <c r="N6" s="41">
        <f>VLOOKUP($B6,'ALL Parameters'!$B:$T,16,FALSE)</f>
        <v>10</v>
      </c>
      <c r="O6" s="41" t="str">
        <f>VLOOKUP($B6,'ALL Parameters'!$B:$T,17,FALSE)</f>
        <v>max. 3800</v>
      </c>
      <c r="P6" s="41">
        <f>VLOOKUP($B6,'ALL Parameters'!$B:$T,18,FALSE)</f>
        <v>0</v>
      </c>
      <c r="Q6" s="41" t="str">
        <f>VLOOKUP($B6,'ALL Parameters'!$B:$T,19,FALSE)</f>
        <v>Excellent</v>
      </c>
    </row>
    <row r="7" spans="1:17" ht="25.5" x14ac:dyDescent="0.2">
      <c r="A7" s="41" t="s">
        <v>55</v>
      </c>
      <c r="B7" s="41" t="s">
        <v>271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25 kV, 50 Hz AC</v>
      </c>
      <c r="F7" s="41">
        <f>VLOOKUP($B7,'ALL Parameters'!$B:$T,8,FALSE)</f>
        <v>700</v>
      </c>
      <c r="G7" s="41" t="str">
        <f>VLOOKUP($B7,'ALL Parameters'!$B:$T,9,FALSE)</f>
        <v>D4</v>
      </c>
      <c r="H7" s="41">
        <f>VLOOKUP($B7,'ALL Parameters'!$B:$T,10,FALSE)</f>
        <v>2</v>
      </c>
      <c r="I7" s="41" t="str">
        <f>VLOOKUP($B7,'ALL Parameters'!$B:$T,11,FALSE)</f>
        <v>4-8‰</v>
      </c>
      <c r="J7" s="41" t="str">
        <f>VLOOKUP($B7,'ALL Parameters'!$B:$T,12,FALSE)</f>
        <v>GB/1-VM</v>
      </c>
      <c r="K7" s="41" t="str">
        <f>VLOOKUP($B7,'ALL Parameters'!$B:$T,13,FALSE)</f>
        <v>P/C 70/400</v>
      </c>
      <c r="L7" s="41" t="str">
        <f>VLOOKUP($B7,'ALL Parameters'!$B:$T,14,FALSE)</f>
        <v>Level 0, STM</v>
      </c>
      <c r="M7" s="41" t="str">
        <f>VLOOKUP($B7,'ALL Parameters'!$B:$T,15,FALSE)</f>
        <v>120-140</v>
      </c>
      <c r="N7" s="41">
        <f>VLOOKUP($B7,'ALL Parameters'!$B:$T,16,FALSE)</f>
        <v>140</v>
      </c>
      <c r="O7" s="41" t="str">
        <f>VLOOKUP($B7,'ALL Parameters'!$B:$T,17,FALSE)</f>
        <v>max. 3800</v>
      </c>
      <c r="P7" s="41">
        <f>VLOOKUP($B7,'ALL Parameters'!$B:$T,18,FALSE)</f>
        <v>0</v>
      </c>
      <c r="Q7" s="41" t="str">
        <f>VLOOKUP($B7,'ALL Parameters'!$B:$T,19,FALSE)</f>
        <v>Excellent</v>
      </c>
    </row>
    <row r="8" spans="1:17" ht="25.5" x14ac:dyDescent="0.2">
      <c r="A8" s="41" t="s">
        <v>55</v>
      </c>
      <c r="B8" s="41" t="s">
        <v>476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700</v>
      </c>
      <c r="G8" s="41" t="str">
        <f>VLOOKUP($B8,'ALL Parameters'!$B:$T,9,FALSE)</f>
        <v>D4</v>
      </c>
      <c r="H8" s="41">
        <f>VLOOKUP($B8,'ALL Parameters'!$B:$T,10,FALSE)</f>
        <v>2</v>
      </c>
      <c r="I8" s="41" t="str">
        <f>VLOOKUP($B8,'ALL Parameters'!$B:$T,11,FALSE)</f>
        <v>4-8‰</v>
      </c>
      <c r="J8" s="41" t="str">
        <f>VLOOKUP($B8,'ALL Parameters'!$B:$T,12,FALSE)</f>
        <v>GB/1-VM</v>
      </c>
      <c r="K8" s="41" t="str">
        <f>VLOOKUP($B8,'ALL Parameters'!$B:$T,13,FALSE)</f>
        <v>P/C 70/400</v>
      </c>
      <c r="L8" s="41" t="str">
        <f>VLOOKUP($B8,'ALL Parameters'!$B:$T,14,FALSE)</f>
        <v>Level 0, STM</v>
      </c>
      <c r="M8" s="41" t="str">
        <f>VLOOKUP($B8,'ALL Parameters'!$B:$T,15,FALSE)</f>
        <v>120-140</v>
      </c>
      <c r="N8" s="41">
        <f>VLOOKUP($B8,'ALL Parameters'!$B:$T,16,FALSE)</f>
        <v>140</v>
      </c>
      <c r="O8" s="41" t="str">
        <f>VLOOKUP($B8,'ALL Parameters'!$B:$T,17,FALSE)</f>
        <v>max. 3800</v>
      </c>
      <c r="P8" s="41">
        <f>VLOOKUP($B8,'ALL Parameters'!$B:$T,18,FALSE)</f>
        <v>0</v>
      </c>
      <c r="Q8" s="41" t="str">
        <f>VLOOKUP($B8,'ALL Parameters'!$B:$T,19,FALSE)</f>
        <v>Excellent</v>
      </c>
    </row>
    <row r="9" spans="1:17" x14ac:dyDescent="0.2">
      <c r="A9" s="61" t="s">
        <v>586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25.5" x14ac:dyDescent="0.2">
      <c r="A10" s="41" t="s">
        <v>55</v>
      </c>
      <c r="B10" s="41" t="s">
        <v>127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25 kV, 50 Hz AC</v>
      </c>
      <c r="F10" s="41">
        <f>VLOOKUP($B10,'ALL Parameters'!$B:$T,8,FALSE)</f>
        <v>700</v>
      </c>
      <c r="G10" s="41" t="str">
        <f>VLOOKUP($B10,'ALL Parameters'!$B:$T,9,FALSE)</f>
        <v>D4</v>
      </c>
      <c r="H10" s="41">
        <f>VLOOKUP($B10,'ALL Parameters'!$B:$T,10,FALSE)</f>
        <v>2</v>
      </c>
      <c r="I10" s="41" t="str">
        <f>VLOOKUP($B10,'ALL Parameters'!$B:$T,11,FALSE)</f>
        <v>4-8‰</v>
      </c>
      <c r="J10" s="41" t="str">
        <f>VLOOKUP($B10,'ALL Parameters'!$B:$T,12,FALSE)</f>
        <v>GB/1-VM</v>
      </c>
      <c r="K10" s="41" t="str">
        <f>VLOOKUP($B10,'ALL Parameters'!$B:$T,13,FALSE)</f>
        <v>P/C 70/400</v>
      </c>
      <c r="L10" s="41" t="str">
        <f>VLOOKUP($B10,'ALL Parameters'!$B:$T,14,FALSE)</f>
        <v>Level STM</v>
      </c>
      <c r="M10" s="41">
        <f>VLOOKUP($B10,'ALL Parameters'!$B:$T,15,FALSE)</f>
        <v>120</v>
      </c>
      <c r="N10" s="41">
        <f>VLOOKUP($B10,'ALL Parameters'!$B:$T,16,FALSE)</f>
        <v>10</v>
      </c>
      <c r="O10" s="41" t="str">
        <f>VLOOKUP($B10,'ALL Parameters'!$B:$T,17,FALSE)</f>
        <v>max. 3800</v>
      </c>
      <c r="P10" s="41">
        <f>VLOOKUP($B10,'ALL Parameters'!$B:$T,18,FALSE)</f>
        <v>0</v>
      </c>
      <c r="Q10" s="41" t="str">
        <f>VLOOKUP($B10,'ALL Parameters'!$B:$T,19,FALSE)</f>
        <v>Excellent</v>
      </c>
    </row>
    <row r="11" spans="1:17" ht="25.5" x14ac:dyDescent="0.2">
      <c r="A11" s="41" t="s">
        <v>55</v>
      </c>
      <c r="B11" s="41" t="s">
        <v>271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25 kV, 50 Hz AC</v>
      </c>
      <c r="F11" s="41">
        <f>VLOOKUP($B11,'ALL Parameters'!$B:$T,8,FALSE)</f>
        <v>700</v>
      </c>
      <c r="G11" s="41" t="str">
        <f>VLOOKUP($B11,'ALL Parameters'!$B:$T,9,FALSE)</f>
        <v>D4</v>
      </c>
      <c r="H11" s="41">
        <f>VLOOKUP($B11,'ALL Parameters'!$B:$T,10,FALSE)</f>
        <v>2</v>
      </c>
      <c r="I11" s="41" t="str">
        <f>VLOOKUP($B11,'ALL Parameters'!$B:$T,11,FALSE)</f>
        <v>4-8‰</v>
      </c>
      <c r="J11" s="41" t="str">
        <f>VLOOKUP($B11,'ALL Parameters'!$B:$T,12,FALSE)</f>
        <v>GB/1-VM</v>
      </c>
      <c r="K11" s="41" t="str">
        <f>VLOOKUP($B11,'ALL Parameters'!$B:$T,13,FALSE)</f>
        <v>P/C 70/400</v>
      </c>
      <c r="L11" s="41" t="str">
        <f>VLOOKUP($B11,'ALL Parameters'!$B:$T,14,FALSE)</f>
        <v>Level 0, STM</v>
      </c>
      <c r="M11" s="41" t="str">
        <f>VLOOKUP($B11,'ALL Parameters'!$B:$T,15,FALSE)</f>
        <v>120-140</v>
      </c>
      <c r="N11" s="41">
        <f>VLOOKUP($B11,'ALL Parameters'!$B:$T,16,FALSE)</f>
        <v>140</v>
      </c>
      <c r="O11" s="41" t="str">
        <f>VLOOKUP($B11,'ALL Parameters'!$B:$T,17,FALSE)</f>
        <v>max. 3800</v>
      </c>
      <c r="P11" s="41">
        <f>VLOOKUP($B11,'ALL Parameters'!$B:$T,18,FALSE)</f>
        <v>0</v>
      </c>
      <c r="Q11" s="41" t="str">
        <f>VLOOKUP($B11,'ALL Parameters'!$B:$T,19,FALSE)</f>
        <v>Excellent</v>
      </c>
    </row>
    <row r="12" spans="1:17" ht="25.5" x14ac:dyDescent="0.2">
      <c r="A12" s="41" t="s">
        <v>55</v>
      </c>
      <c r="B12" s="41" t="s">
        <v>474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620</v>
      </c>
      <c r="G12" s="41" t="str">
        <f>VLOOKUP($B12,'ALL Parameters'!$B:$T,9,FALSE)</f>
        <v>D4</v>
      </c>
      <c r="H12" s="41">
        <f>VLOOKUP($B12,'ALL Parameters'!$B:$T,10,FALSE)</f>
        <v>1</v>
      </c>
      <c r="I12" s="41" t="str">
        <f>VLOOKUP($B12,'ALL Parameters'!$B:$T,11,FALSE)</f>
        <v>5-8‰</v>
      </c>
      <c r="J12" s="41" t="str">
        <f>VLOOKUP($B12,'ALL Parameters'!$B:$T,12,FALSE)</f>
        <v>GB/1-VM</v>
      </c>
      <c r="K12" s="41" t="str">
        <f>VLOOKUP($B12,'ALL Parameters'!$B:$T,13,FALSE)</f>
        <v>P/C 70/400</v>
      </c>
      <c r="L12" s="41" t="str">
        <f>VLOOKUP($B12,'ALL Parameters'!$B:$T,14,FALSE)</f>
        <v>Level 0</v>
      </c>
      <c r="M12" s="41" t="str">
        <f>VLOOKUP($B12,'ALL Parameters'!$B:$T,15,FALSE)</f>
        <v>60-100</v>
      </c>
      <c r="N12" s="41">
        <f>VLOOKUP($B12,'ALL Parameters'!$B:$T,16,FALSE)</f>
        <v>37</v>
      </c>
      <c r="O12" s="41" t="str">
        <f>VLOOKUP($B12,'ALL Parameters'!$B:$T,17,FALSE)</f>
        <v>max. 3800</v>
      </c>
      <c r="P12" s="41">
        <f>VLOOKUP($B12,'ALL Parameters'!$B:$T,18,FALSE)</f>
        <v>0</v>
      </c>
      <c r="Q12" s="41" t="str">
        <f>VLOOKUP($B12,'ALL Parameters'!$B:$T,19,FALSE)</f>
        <v>Excellent</v>
      </c>
    </row>
    <row r="13" spans="1:17" ht="25.5" x14ac:dyDescent="0.2">
      <c r="A13" s="41" t="s">
        <v>77</v>
      </c>
      <c r="B13" s="41" t="s">
        <v>473</v>
      </c>
      <c r="C13" s="41">
        <f>VLOOKUP($B13,'ALL Parameters'!$B:$T,5,FALSE)</f>
        <v>0</v>
      </c>
      <c r="D13" s="41" t="str">
        <f>VLOOKUP($B13,'ALL Parameters'!$B:$T,6,FALSE)</f>
        <v>x</v>
      </c>
      <c r="E13" s="41" t="str">
        <f>VLOOKUP($B13,'ALL Parameters'!$B:$T,7,FALSE)</f>
        <v>25 kV, 50 Hz AC</v>
      </c>
      <c r="F13" s="41">
        <f>VLOOKUP($B13,'ALL Parameters'!$B:$T,8,FALSE)</f>
        <v>750</v>
      </c>
      <c r="G13" s="41" t="str">
        <f>VLOOKUP($B13,'ALL Parameters'!$B:$T,9,FALSE)</f>
        <v>CM2</v>
      </c>
      <c r="H13" s="41">
        <f>VLOOKUP($B13,'ALL Parameters'!$B:$T,10,FALSE)</f>
        <v>1</v>
      </c>
      <c r="I13" s="41" t="str">
        <f>VLOOKUP($B13,'ALL Parameters'!$B:$T,11,FALSE)</f>
        <v>&lt; 4,3‰</v>
      </c>
      <c r="J13" s="41" t="str">
        <f>VLOOKUP($B13,'ALL Parameters'!$B:$T,12,FALSE)</f>
        <v>GC</v>
      </c>
      <c r="K13" s="41" t="str">
        <f>VLOOKUP($B13,'ALL Parameters'!$B:$T,13,FALSE)</f>
        <v>P/C 70/400</v>
      </c>
      <c r="L13" s="41">
        <f>VLOOKUP($B13,'ALL Parameters'!$B:$T,14,FALSE)</f>
        <v>0</v>
      </c>
      <c r="M13" s="41">
        <f>VLOOKUP($B13,'ALL Parameters'!$B:$T,15,FALSE)</f>
        <v>80</v>
      </c>
      <c r="N13" s="41">
        <f>VLOOKUP($B13,'ALL Parameters'!$B:$T,16,FALSE)</f>
        <v>0</v>
      </c>
      <c r="O13" s="41" t="str">
        <f>VLOOKUP($B13,'ALL Parameters'!$B:$T,17,FALSE)</f>
        <v>depends on the loco</v>
      </c>
      <c r="P13" s="41">
        <f>VLOOKUP($B13,'ALL Parameters'!$B:$T,18,FALSE)</f>
        <v>0</v>
      </c>
      <c r="Q13" s="41">
        <f>VLOOKUP($B13,'ALL Parameters'!$B:$T,19,FALSE)</f>
        <v>0</v>
      </c>
    </row>
    <row r="14" spans="1:17" x14ac:dyDescent="0.2">
      <c r="A14" s="61" t="s">
        <v>587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51" x14ac:dyDescent="0.2">
      <c r="A15" s="41" t="s">
        <v>55</v>
      </c>
      <c r="B15" s="41" t="s">
        <v>475</v>
      </c>
      <c r="C15" s="41" t="str">
        <f>VLOOKUP($B15,'ALL Parameters'!$B:$T,5,FALSE)</f>
        <v>x</v>
      </c>
      <c r="D15" s="41" t="str">
        <f>VLOOKUP($B15,'ALL Parameters'!$B:$T,6,FALSE)</f>
        <v>x</v>
      </c>
      <c r="E15" s="41" t="str">
        <f>VLOOKUP($B15,'ALL Parameters'!$B:$T,7,FALSE)</f>
        <v>Diesel</v>
      </c>
      <c r="F15" s="41">
        <f>VLOOKUP($B15,'ALL Parameters'!$B:$T,8,FALSE)</f>
        <v>625</v>
      </c>
      <c r="G15" s="41" t="str">
        <f>VLOOKUP($B15,'ALL Parameters'!$B:$T,9,FALSE)</f>
        <v>C4, D4</v>
      </c>
      <c r="H15" s="41">
        <f>VLOOKUP($B15,'ALL Parameters'!$B:$T,10,FALSE)</f>
        <v>1</v>
      </c>
      <c r="I15" s="41" t="str">
        <f>VLOOKUP($B15,'ALL Parameters'!$B:$T,11,FALSE)</f>
        <v>5‰</v>
      </c>
      <c r="J15" s="41" t="str">
        <f>VLOOKUP($B15,'ALL Parameters'!$B:$T,12,FALSE)</f>
        <v>GB/O-VM</v>
      </c>
      <c r="K15" s="41" t="str">
        <f>VLOOKUP($B15,'ALL Parameters'!$B:$T,13,FALSE)</f>
        <v>P/C 70/400</v>
      </c>
      <c r="L15" s="41" t="str">
        <f>VLOOKUP($B15,'ALL Parameters'!$B:$T,14,FALSE)</f>
        <v>Level 0</v>
      </c>
      <c r="M15" s="41">
        <f>VLOOKUP($B15,'ALL Parameters'!$B:$T,15,FALSE)</f>
        <v>80</v>
      </c>
      <c r="N15" s="41">
        <f>VLOOKUP($B15,'ALL Parameters'!$B:$T,16,FALSE)</f>
        <v>95</v>
      </c>
      <c r="O15" s="41" t="str">
        <f>VLOOKUP($B15,'ALL Parameters'!$B:$T,17,FALSE)</f>
        <v>max. 2200</v>
      </c>
      <c r="P15" s="41" t="str">
        <f>VLOOKUP($B15,'ALL Parameters'!$B:$T,18,FALSE)</f>
        <v>Komárno and Bratislava-N.Mesto AC 25 kV 50hz</v>
      </c>
      <c r="Q15" s="41" t="str">
        <f>VLOOKUP($B15,'ALL Parameters'!$B:$T,19,FALSE)</f>
        <v>Excellent</v>
      </c>
    </row>
    <row r="16" spans="1:17" ht="25.5" x14ac:dyDescent="0.2">
      <c r="A16" s="41" t="s">
        <v>77</v>
      </c>
      <c r="B16" s="41" t="s">
        <v>473</v>
      </c>
      <c r="C16" s="41">
        <f>VLOOKUP($B16,'ALL Parameters'!$B:$T,5,FALSE)</f>
        <v>0</v>
      </c>
      <c r="D16" s="41" t="str">
        <f>VLOOKUP($B16,'ALL Parameters'!$B:$T,6,FALSE)</f>
        <v>x</v>
      </c>
      <c r="E16" s="41" t="str">
        <f>VLOOKUP($B16,'ALL Parameters'!$B:$T,7,FALSE)</f>
        <v>25 kV, 50 Hz AC</v>
      </c>
      <c r="F16" s="41">
        <f>VLOOKUP($B16,'ALL Parameters'!$B:$T,8,FALSE)</f>
        <v>750</v>
      </c>
      <c r="G16" s="41" t="str">
        <f>VLOOKUP($B16,'ALL Parameters'!$B:$T,9,FALSE)</f>
        <v>CM2</v>
      </c>
      <c r="H16" s="41">
        <f>VLOOKUP($B16,'ALL Parameters'!$B:$T,10,FALSE)</f>
        <v>1</v>
      </c>
      <c r="I16" s="41" t="str">
        <f>VLOOKUP($B16,'ALL Parameters'!$B:$T,11,FALSE)</f>
        <v>&lt; 4,3‰</v>
      </c>
      <c r="J16" s="41" t="str">
        <f>VLOOKUP($B16,'ALL Parameters'!$B:$T,12,FALSE)</f>
        <v>GC</v>
      </c>
      <c r="K16" s="41" t="str">
        <f>VLOOKUP($B16,'ALL Parameters'!$B:$T,13,FALSE)</f>
        <v>P/C 70/400</v>
      </c>
      <c r="L16" s="41">
        <f>VLOOKUP($B16,'ALL Parameters'!$B:$T,14,FALSE)</f>
        <v>0</v>
      </c>
      <c r="M16" s="41">
        <f>VLOOKUP($B16,'ALL Parameters'!$B:$T,15,FALSE)</f>
        <v>80</v>
      </c>
      <c r="N16" s="41">
        <f>VLOOKUP($B16,'ALL Parameters'!$B:$T,16,FALSE)</f>
        <v>0</v>
      </c>
      <c r="O16" s="41" t="str">
        <f>VLOOKUP($B16,'ALL Parameters'!$B:$T,17,FALSE)</f>
        <v>depends on the loco</v>
      </c>
      <c r="P16" s="41">
        <f>VLOOKUP($B16,'ALL Parameters'!$B:$T,18,FALSE)</f>
        <v>0</v>
      </c>
      <c r="Q16" s="41">
        <f>VLOOKUP($B16,'ALL Parameters'!$B:$T,19,FALSE)</f>
        <v>0</v>
      </c>
    </row>
  </sheetData>
  <mergeCells count="15">
    <mergeCell ref="E1:E2"/>
    <mergeCell ref="G1:G2"/>
    <mergeCell ref="A9:Q9"/>
    <mergeCell ref="A14:Q14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</mergeCells>
  <conditionalFormatting sqref="A3:Q3 B4:Q4 B8:Q8 B10:Q10 A5:Q5 B6:Q6">
    <cfRule type="cellIs" dxfId="144" priority="23" operator="between">
      <formula>0</formula>
      <formula>0</formula>
    </cfRule>
  </conditionalFormatting>
  <conditionalFormatting sqref="A9:Q9 C11:Q11 B12:Q13">
    <cfRule type="cellIs" dxfId="143" priority="20" operator="between">
      <formula>0</formula>
      <formula>0</formula>
    </cfRule>
  </conditionalFormatting>
  <conditionalFormatting sqref="A14:Q14 B15:Q15">
    <cfRule type="cellIs" dxfId="142" priority="19" operator="between">
      <formula>0</formula>
      <formula>0</formula>
    </cfRule>
  </conditionalFormatting>
  <conditionalFormatting sqref="B11">
    <cfRule type="cellIs" dxfId="141" priority="14" operator="between">
      <formula>0</formula>
      <formula>0</formula>
    </cfRule>
  </conditionalFormatting>
  <conditionalFormatting sqref="B7:Q7">
    <cfRule type="cellIs" dxfId="140" priority="13" operator="between">
      <formula>0</formula>
      <formula>0</formula>
    </cfRule>
  </conditionalFormatting>
  <conditionalFormatting sqref="A4">
    <cfRule type="cellIs" dxfId="139" priority="9" operator="between">
      <formula>0</formula>
      <formula>0</formula>
    </cfRule>
  </conditionalFormatting>
  <conditionalFormatting sqref="A6:A8">
    <cfRule type="cellIs" dxfId="138" priority="8" operator="between">
      <formula>0</formula>
      <formula>0</formula>
    </cfRule>
  </conditionalFormatting>
  <conditionalFormatting sqref="A10:A13">
    <cfRule type="cellIs" dxfId="137" priority="7" operator="between">
      <formula>0</formula>
      <formula>0</formula>
    </cfRule>
  </conditionalFormatting>
  <conditionalFormatting sqref="A16">
    <cfRule type="cellIs" dxfId="136" priority="4" operator="between">
      <formula>0</formula>
      <formula>0</formula>
    </cfRule>
  </conditionalFormatting>
  <conditionalFormatting sqref="A15">
    <cfRule type="cellIs" dxfId="135" priority="6" operator="between">
      <formula>0</formula>
      <formula>0</formula>
    </cfRule>
  </conditionalFormatting>
  <conditionalFormatting sqref="B16:Q16">
    <cfRule type="cellIs" dxfId="134" priority="5" operator="between">
      <formula>0</formula>
      <formula>0</formula>
    </cfRule>
  </conditionalFormatting>
  <conditionalFormatting sqref="A1:M1 C2:D2 Q1 O1">
    <cfRule type="cellIs" dxfId="133" priority="3" operator="between">
      <formula>0</formula>
      <formula>0</formula>
    </cfRule>
  </conditionalFormatting>
  <conditionalFormatting sqref="P1">
    <cfRule type="cellIs" dxfId="132" priority="2" operator="between">
      <formula>0</formula>
      <formula>0</formula>
    </cfRule>
  </conditionalFormatting>
  <conditionalFormatting sqref="N1">
    <cfRule type="cellIs" dxfId="131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17"/>
  <sheetViews>
    <sheetView workbookViewId="0">
      <selection sqref="A1:Q2"/>
    </sheetView>
  </sheetViews>
  <sheetFormatPr defaultColWidth="11.5703125" defaultRowHeight="12.75" x14ac:dyDescent="0.2"/>
  <cols>
    <col min="1" max="1" width="5.7109375" style="6" customWidth="1"/>
    <col min="2" max="2" width="20.140625" style="6" customWidth="1"/>
    <col min="3" max="3" width="4.42578125" style="6" bestFit="1" customWidth="1"/>
    <col min="4" max="4" width="4" style="6" bestFit="1" customWidth="1"/>
    <col min="5" max="5" width="15.140625" style="6" customWidth="1"/>
    <col min="6" max="6" width="5.85546875" style="6" customWidth="1"/>
    <col min="7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5" width="14.285156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38.2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ht="13.7" customHeight="1" x14ac:dyDescent="0.2">
      <c r="A3" s="78" t="s">
        <v>588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76.5" x14ac:dyDescent="0.2">
      <c r="A4" s="7" t="s">
        <v>55</v>
      </c>
      <c r="B4" s="41" t="s">
        <v>102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690</v>
      </c>
      <c r="G4" s="41" t="str">
        <f>VLOOKUP($B4,'ALL Parameters'!$B:$T,9,FALSE)</f>
        <v>D4</v>
      </c>
      <c r="H4" s="41">
        <f>VLOOKUP($B4,'ALL Parameters'!$B:$T,10,FALSE)</f>
        <v>1</v>
      </c>
      <c r="I4" s="41" t="str">
        <f>VLOOKUP($B4,'ALL Parameters'!$B:$T,11,FALSE)</f>
        <v>2‰</v>
      </c>
      <c r="J4" s="41" t="str">
        <f>VLOOKUP($B4,'ALL Parameters'!$B:$T,12,FALSE)</f>
        <v>GC -1VM</v>
      </c>
      <c r="K4" s="41" t="str">
        <f>VLOOKUP($B4,'ALL Parameters'!$B:$T,13,FALSE)</f>
        <v>P/C 80/400</v>
      </c>
      <c r="L4" s="41" t="str">
        <f>VLOOKUP($B4,'ALL Parameters'!$B:$T,14,FALSE)</f>
        <v>Level 0</v>
      </c>
      <c r="M4" s="41" t="str">
        <f>VLOOKUP($B4,'ALL Parameters'!$B:$T,15,FALSE)</f>
        <v>140 - 160</v>
      </c>
      <c r="N4" s="41">
        <f>VLOOKUP($B4,'ALL Parameters'!$B:$T,16,FALSE)</f>
        <v>5</v>
      </c>
      <c r="O4" s="41" t="str">
        <f>VLOOKUP($B4,'ALL Parameters'!$B:$T,17,FALSE)</f>
        <v>max. 3800</v>
      </c>
      <c r="P4" s="41" t="str">
        <f>VLOOKUP($B4,'ALL Parameters'!$B:$T,18,FALSE)</f>
        <v>Bratislava Petržalka - traction power AC 15 kV 16,7Hz and AC 25 kV 50Hz</v>
      </c>
      <c r="Q4" s="41" t="str">
        <f>VLOOKUP($B4,'ALL Parameters'!$B:$T,19,FALSE)</f>
        <v>Excellent</v>
      </c>
    </row>
    <row r="5" spans="1:17" ht="13.7" customHeight="1" x14ac:dyDescent="0.2">
      <c r="A5" s="61" t="s">
        <v>589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7" t="s">
        <v>55</v>
      </c>
      <c r="B6" s="41" t="s">
        <v>123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Diesel</v>
      </c>
      <c r="F6" s="41">
        <f>VLOOKUP($B6,'ALL Parameters'!$B:$T,8,FALSE)</f>
        <v>700</v>
      </c>
      <c r="G6" s="41" t="str">
        <f>VLOOKUP($B6,'ALL Parameters'!$B:$T,9,FALSE)</f>
        <v>C3</v>
      </c>
      <c r="H6" s="41">
        <f>VLOOKUP($B6,'ALL Parameters'!$B:$T,10,FALSE)</f>
        <v>1</v>
      </c>
      <c r="I6" s="41" t="str">
        <f>VLOOKUP($B6,'ALL Parameters'!$B:$T,11,FALSE)</f>
        <v>8‰</v>
      </c>
      <c r="J6" s="41" t="str">
        <f>VLOOKUP($B6,'ALL Parameters'!$B:$T,12,FALSE)</f>
        <v>GC/2-VM</v>
      </c>
      <c r="K6" s="41" t="str">
        <f>VLOOKUP($B6,'ALL Parameters'!$B:$T,13,FALSE)</f>
        <v>P/C 70/400</v>
      </c>
      <c r="L6" s="41" t="str">
        <f>VLOOKUP($B6,'ALL Parameters'!$B:$T,14,FALSE)</f>
        <v>Level 0</v>
      </c>
      <c r="M6" s="41">
        <f>VLOOKUP($B6,'ALL Parameters'!$B:$T,15,FALSE)</f>
        <v>80</v>
      </c>
      <c r="N6" s="41">
        <f>VLOOKUP($B6,'ALL Parameters'!$B:$T,16,FALSE)</f>
        <v>6</v>
      </c>
      <c r="O6" s="41" t="str">
        <f>VLOOKUP($B6,'ALL Parameters'!$B:$T,17,FALSE)</f>
        <v>max. 2600</v>
      </c>
      <c r="P6" s="41">
        <f>VLOOKUP($B6,'ALL Parameters'!$B:$T,18,FALSE)</f>
        <v>0</v>
      </c>
      <c r="Q6" s="41" t="str">
        <f>VLOOKUP($B6,'ALL Parameters'!$B:$T,19,FALSE)</f>
        <v>Excellent</v>
      </c>
    </row>
    <row r="7" spans="1:17" ht="25.5" x14ac:dyDescent="0.2">
      <c r="A7" s="7" t="s">
        <v>55</v>
      </c>
      <c r="B7" s="41" t="s">
        <v>124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25 kV, 50 Hz AC</v>
      </c>
      <c r="F7" s="41">
        <f>VLOOKUP($B7,'ALL Parameters'!$B:$T,8,FALSE)</f>
        <v>700</v>
      </c>
      <c r="G7" s="41" t="str">
        <f>VLOOKUP($B7,'ALL Parameters'!$B:$T,9,FALSE)</f>
        <v>D4</v>
      </c>
      <c r="H7" s="41">
        <f>VLOOKUP($B7,'ALL Parameters'!$B:$T,10,FALSE)</f>
        <v>2</v>
      </c>
      <c r="I7" s="41" t="str">
        <f>VLOOKUP($B7,'ALL Parameters'!$B:$T,11,FALSE)</f>
        <v>8‰</v>
      </c>
      <c r="J7" s="41" t="str">
        <f>VLOOKUP($B7,'ALL Parameters'!$B:$T,12,FALSE)</f>
        <v>GB/1-VM</v>
      </c>
      <c r="K7" s="41" t="str">
        <f>VLOOKUP($B7,'ALL Parameters'!$B:$T,13,FALSE)</f>
        <v>P/C 70/400</v>
      </c>
      <c r="L7" s="41" t="str">
        <f>VLOOKUP($B7,'ALL Parameters'!$B:$T,14,FALSE)</f>
        <v>Level STM</v>
      </c>
      <c r="M7" s="41" t="str">
        <f>VLOOKUP($B7,'ALL Parameters'!$B:$T,15,FALSE)</f>
        <v>80-120</v>
      </c>
      <c r="N7" s="41">
        <f>VLOOKUP($B7,'ALL Parameters'!$B:$T,16,FALSE)</f>
        <v>13</v>
      </c>
      <c r="O7" s="41" t="str">
        <f>VLOOKUP($B7,'ALL Parameters'!$B:$T,17,FALSE)</f>
        <v>max. 3800</v>
      </c>
      <c r="P7" s="41">
        <f>VLOOKUP($B7,'ALL Parameters'!$B:$T,18,FALSE)</f>
        <v>0</v>
      </c>
      <c r="Q7" s="41" t="str">
        <f>VLOOKUP($B7,'ALL Parameters'!$B:$T,19,FALSE)</f>
        <v>Excellent</v>
      </c>
    </row>
    <row r="8" spans="1:17" ht="25.5" x14ac:dyDescent="0.2">
      <c r="A8" s="7" t="s">
        <v>55</v>
      </c>
      <c r="B8" s="41" t="s">
        <v>125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690</v>
      </c>
      <c r="G8" s="41" t="str">
        <f>VLOOKUP($B8,'ALL Parameters'!$B:$T,9,FALSE)</f>
        <v>D4</v>
      </c>
      <c r="H8" s="41">
        <f>VLOOKUP($B8,'ALL Parameters'!$B:$T,10,FALSE)</f>
        <v>1</v>
      </c>
      <c r="I8" s="41" t="str">
        <f>VLOOKUP($B8,'ALL Parameters'!$B:$T,11,FALSE)</f>
        <v>14‰</v>
      </c>
      <c r="J8" s="41" t="str">
        <f>VLOOKUP($B8,'ALL Parameters'!$B:$T,12,FALSE)</f>
        <v>GB/0-VM</v>
      </c>
      <c r="K8" s="41" t="str">
        <f>VLOOKUP($B8,'ALL Parameters'!$B:$T,13,FALSE)</f>
        <v>P/C 70/400</v>
      </c>
      <c r="L8" s="41" t="str">
        <f>VLOOKUP($B8,'ALL Parameters'!$B:$T,14,FALSE)</f>
        <v>Level 0</v>
      </c>
      <c r="M8" s="41">
        <f>VLOOKUP($B8,'ALL Parameters'!$B:$T,15,FALSE)</f>
        <v>80</v>
      </c>
      <c r="N8" s="41">
        <f>VLOOKUP($B8,'ALL Parameters'!$B:$T,16,FALSE)</f>
        <v>5</v>
      </c>
      <c r="O8" s="41" t="str">
        <f>VLOOKUP($B8,'ALL Parameters'!$B:$T,17,FALSE)</f>
        <v>max. 3800</v>
      </c>
      <c r="P8" s="41">
        <f>VLOOKUP($B8,'ALL Parameters'!$B:$T,18,FALSE)</f>
        <v>0</v>
      </c>
      <c r="Q8" s="41" t="str">
        <f>VLOOKUP($B8,'ALL Parameters'!$B:$T,19,FALSE)</f>
        <v>Excellent</v>
      </c>
    </row>
    <row r="9" spans="1:17" ht="76.5" x14ac:dyDescent="0.2">
      <c r="A9" s="7" t="s">
        <v>55</v>
      </c>
      <c r="B9" s="41" t="s">
        <v>126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25 kV, 50 Hz AC</v>
      </c>
      <c r="F9" s="41">
        <f>VLOOKUP($B9,'ALL Parameters'!$B:$T,8,FALSE)</f>
        <v>690</v>
      </c>
      <c r="G9" s="41" t="str">
        <f>VLOOKUP($B9,'ALL Parameters'!$B:$T,9,FALSE)</f>
        <v>D4</v>
      </c>
      <c r="H9" s="41">
        <f>VLOOKUP($B9,'ALL Parameters'!$B:$T,10,FALSE)</f>
        <v>2</v>
      </c>
      <c r="I9" s="41" t="str">
        <f>VLOOKUP($B9,'ALL Parameters'!$B:$T,11,FALSE)</f>
        <v>8‰</v>
      </c>
      <c r="J9" s="41" t="str">
        <f>VLOOKUP($B9,'ALL Parameters'!$B:$T,12,FALSE)</f>
        <v>GB/1-VM</v>
      </c>
      <c r="K9" s="41" t="str">
        <f>VLOOKUP($B9,'ALL Parameters'!$B:$T,13,FALSE)</f>
        <v>P/C 70/400</v>
      </c>
      <c r="L9" s="41" t="str">
        <f>VLOOKUP($B9,'ALL Parameters'!$B:$T,14,FALSE)</f>
        <v>Level 0</v>
      </c>
      <c r="M9" s="41">
        <f>VLOOKUP($B9,'ALL Parameters'!$B:$T,15,FALSE)</f>
        <v>80</v>
      </c>
      <c r="N9" s="41">
        <f>VLOOKUP($B9,'ALL Parameters'!$B:$T,16,FALSE)</f>
        <v>13</v>
      </c>
      <c r="O9" s="41" t="str">
        <f>VLOOKUP($B9,'ALL Parameters'!$B:$T,17,FALSE)</f>
        <v>max. 3800</v>
      </c>
      <c r="P9" s="41" t="str">
        <f>VLOOKUP($B9,'ALL Parameters'!$B:$T,18,FALSE)</f>
        <v>Bratislava Petržalka - traction power AC 15 kV 16,7Hz and AC 25 kV 50Hz</v>
      </c>
      <c r="Q9" s="41" t="str">
        <f>VLOOKUP($B9,'ALL Parameters'!$B:$T,19,FALSE)</f>
        <v>Excellent</v>
      </c>
    </row>
    <row r="10" spans="1:17" ht="13.7" customHeight="1" x14ac:dyDescent="0.2">
      <c r="A10" s="61" t="s">
        <v>590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5.5" x14ac:dyDescent="0.2">
      <c r="A11" s="7" t="s">
        <v>55</v>
      </c>
      <c r="B11" s="41" t="s">
        <v>123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Diesel</v>
      </c>
      <c r="F11" s="41">
        <f>VLOOKUP($B11,'ALL Parameters'!$B:$T,8,FALSE)</f>
        <v>700</v>
      </c>
      <c r="G11" s="41" t="str">
        <f>VLOOKUP($B11,'ALL Parameters'!$B:$T,9,FALSE)</f>
        <v>C3</v>
      </c>
      <c r="H11" s="41">
        <f>VLOOKUP($B11,'ALL Parameters'!$B:$T,10,FALSE)</f>
        <v>1</v>
      </c>
      <c r="I11" s="41" t="str">
        <f>VLOOKUP($B11,'ALL Parameters'!$B:$T,11,FALSE)</f>
        <v>8‰</v>
      </c>
      <c r="J11" s="41" t="str">
        <f>VLOOKUP($B11,'ALL Parameters'!$B:$T,12,FALSE)</f>
        <v>GC/2-VM</v>
      </c>
      <c r="K11" s="41" t="str">
        <f>VLOOKUP($B11,'ALL Parameters'!$B:$T,13,FALSE)</f>
        <v>P/C 70/400</v>
      </c>
      <c r="L11" s="41" t="str">
        <f>VLOOKUP($B11,'ALL Parameters'!$B:$T,14,FALSE)</f>
        <v>Level 0</v>
      </c>
      <c r="M11" s="41">
        <f>VLOOKUP($B11,'ALL Parameters'!$B:$T,15,FALSE)</f>
        <v>80</v>
      </c>
      <c r="N11" s="41">
        <f>VLOOKUP($B11,'ALL Parameters'!$B:$T,16,FALSE)</f>
        <v>6</v>
      </c>
      <c r="O11" s="41" t="str">
        <f>VLOOKUP($B11,'ALL Parameters'!$B:$T,17,FALSE)</f>
        <v>max. 2600</v>
      </c>
      <c r="P11" s="41">
        <f>VLOOKUP($B11,'ALL Parameters'!$B:$T,18,FALSE)</f>
        <v>0</v>
      </c>
      <c r="Q11" s="41" t="str">
        <f>VLOOKUP($B11,'ALL Parameters'!$B:$T,19,FALSE)</f>
        <v>Excellent</v>
      </c>
    </row>
    <row r="12" spans="1:17" ht="25.5" x14ac:dyDescent="0.2">
      <c r="A12" s="7" t="s">
        <v>55</v>
      </c>
      <c r="B12" s="41" t="s">
        <v>124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700</v>
      </c>
      <c r="G12" s="41" t="str">
        <f>VLOOKUP($B12,'ALL Parameters'!$B:$T,9,FALSE)</f>
        <v>D4</v>
      </c>
      <c r="H12" s="41">
        <f>VLOOKUP($B12,'ALL Parameters'!$B:$T,10,FALSE)</f>
        <v>2</v>
      </c>
      <c r="I12" s="41" t="str">
        <f>VLOOKUP($B12,'ALL Parameters'!$B:$T,11,FALSE)</f>
        <v>8‰</v>
      </c>
      <c r="J12" s="41" t="str">
        <f>VLOOKUP($B12,'ALL Parameters'!$B:$T,12,FALSE)</f>
        <v>GB/1-VM</v>
      </c>
      <c r="K12" s="41" t="str">
        <f>VLOOKUP($B12,'ALL Parameters'!$B:$T,13,FALSE)</f>
        <v>P/C 70/400</v>
      </c>
      <c r="L12" s="41" t="str">
        <f>VLOOKUP($B12,'ALL Parameters'!$B:$T,14,FALSE)</f>
        <v>Level STM</v>
      </c>
      <c r="M12" s="41" t="str">
        <f>VLOOKUP($B12,'ALL Parameters'!$B:$T,15,FALSE)</f>
        <v>80-120</v>
      </c>
      <c r="N12" s="41">
        <f>VLOOKUP($B12,'ALL Parameters'!$B:$T,16,FALSE)</f>
        <v>13</v>
      </c>
      <c r="O12" s="41" t="str">
        <f>VLOOKUP($B12,'ALL Parameters'!$B:$T,17,FALSE)</f>
        <v>max. 3800</v>
      </c>
      <c r="P12" s="41">
        <f>VLOOKUP($B12,'ALL Parameters'!$B:$T,18,FALSE)</f>
        <v>0</v>
      </c>
      <c r="Q12" s="41" t="str">
        <f>VLOOKUP($B12,'ALL Parameters'!$B:$T,19,FALSE)</f>
        <v>Excellent</v>
      </c>
    </row>
    <row r="13" spans="1:17" ht="25.5" x14ac:dyDescent="0.2">
      <c r="A13" s="7" t="s">
        <v>55</v>
      </c>
      <c r="B13" s="41" t="s">
        <v>127</v>
      </c>
      <c r="C13" s="41" t="str">
        <f>VLOOKUP($B13,'ALL Parameters'!$B:$T,5,FALSE)</f>
        <v>x</v>
      </c>
      <c r="D13" s="41" t="str">
        <f>VLOOKUP($B13,'ALL Parameters'!$B:$T,6,FALSE)</f>
        <v>x</v>
      </c>
      <c r="E13" s="41" t="str">
        <f>VLOOKUP($B13,'ALL Parameters'!$B:$T,7,FALSE)</f>
        <v>25 kV, 50 Hz AC</v>
      </c>
      <c r="F13" s="41">
        <f>VLOOKUP($B13,'ALL Parameters'!$B:$T,8,FALSE)</f>
        <v>700</v>
      </c>
      <c r="G13" s="41" t="str">
        <f>VLOOKUP($B13,'ALL Parameters'!$B:$T,9,FALSE)</f>
        <v>D4</v>
      </c>
      <c r="H13" s="41">
        <f>VLOOKUP($B13,'ALL Parameters'!$B:$T,10,FALSE)</f>
        <v>2</v>
      </c>
      <c r="I13" s="41" t="str">
        <f>VLOOKUP($B13,'ALL Parameters'!$B:$T,11,FALSE)</f>
        <v>4-8‰</v>
      </c>
      <c r="J13" s="41" t="str">
        <f>VLOOKUP($B13,'ALL Parameters'!$B:$T,12,FALSE)</f>
        <v>GB/1-VM</v>
      </c>
      <c r="K13" s="41" t="str">
        <f>VLOOKUP($B13,'ALL Parameters'!$B:$T,13,FALSE)</f>
        <v>P/C 70/400</v>
      </c>
      <c r="L13" s="41" t="str">
        <f>VLOOKUP($B13,'ALL Parameters'!$B:$T,14,FALSE)</f>
        <v>Level STM</v>
      </c>
      <c r="M13" s="41">
        <f>VLOOKUP($B13,'ALL Parameters'!$B:$T,15,FALSE)</f>
        <v>120</v>
      </c>
      <c r="N13" s="41">
        <f>VLOOKUP($B13,'ALL Parameters'!$B:$T,16,FALSE)</f>
        <v>10</v>
      </c>
      <c r="O13" s="41" t="str">
        <f>VLOOKUP($B13,'ALL Parameters'!$B:$T,17,FALSE)</f>
        <v>max. 3800</v>
      </c>
      <c r="P13" s="41">
        <f>VLOOKUP($B13,'ALL Parameters'!$B:$T,18,FALSE)</f>
        <v>0</v>
      </c>
      <c r="Q13" s="41" t="str">
        <f>VLOOKUP($B13,'ALL Parameters'!$B:$T,19,FALSE)</f>
        <v>Excellent</v>
      </c>
    </row>
    <row r="14" spans="1:17" ht="25.5" x14ac:dyDescent="0.2">
      <c r="A14" s="7" t="s">
        <v>55</v>
      </c>
      <c r="B14" s="41" t="s">
        <v>134</v>
      </c>
      <c r="C14" s="41" t="str">
        <f>VLOOKUP($B14,'ALL Parameters'!$B:$T,5,FALSE)</f>
        <v>x</v>
      </c>
      <c r="D14" s="41" t="str">
        <f>VLOOKUP($B14,'ALL Parameters'!$B:$T,6,FALSE)</f>
        <v>x</v>
      </c>
      <c r="E14" s="41" t="str">
        <f>VLOOKUP($B14,'ALL Parameters'!$B:$T,7,FALSE)</f>
        <v>25 kV, 50 Hz AC</v>
      </c>
      <c r="F14" s="41">
        <f>VLOOKUP($B14,'ALL Parameters'!$B:$T,8,FALSE)</f>
        <v>700</v>
      </c>
      <c r="G14" s="41" t="str">
        <f>VLOOKUP($B14,'ALL Parameters'!$B:$T,9,FALSE)</f>
        <v>D4</v>
      </c>
      <c r="H14" s="41">
        <f>VLOOKUP($B14,'ALL Parameters'!$B:$T,10,FALSE)</f>
        <v>2</v>
      </c>
      <c r="I14" s="41" t="str">
        <f>VLOOKUP($B14,'ALL Parameters'!$B:$T,11,FALSE)</f>
        <v>3-8‰</v>
      </c>
      <c r="J14" s="41" t="str">
        <f>VLOOKUP($B14,'ALL Parameters'!$B:$T,12,FALSE)</f>
        <v>GB/1-VM</v>
      </c>
      <c r="K14" s="41" t="str">
        <f>VLOOKUP($B14,'ALL Parameters'!$B:$T,13,FALSE)</f>
        <v>P/C 70/400</v>
      </c>
      <c r="L14" s="41" t="str">
        <f>VLOOKUP($B14,'ALL Parameters'!$B:$T,14,FALSE)</f>
        <v>Level STM</v>
      </c>
      <c r="M14" s="41">
        <f>VLOOKUP($B14,'ALL Parameters'!$B:$T,15,FALSE)</f>
        <v>120</v>
      </c>
      <c r="N14" s="41">
        <f>VLOOKUP($B14,'ALL Parameters'!$B:$T,16,FALSE)</f>
        <v>4.2</v>
      </c>
      <c r="O14" s="41" t="str">
        <f>VLOOKUP($B14,'ALL Parameters'!$B:$T,17,FALSE)</f>
        <v>max. 3800</v>
      </c>
      <c r="P14" s="41">
        <f>VLOOKUP($B14,'ALL Parameters'!$B:$T,18,FALSE)</f>
        <v>0</v>
      </c>
      <c r="Q14" s="41" t="str">
        <f>VLOOKUP($B14,'ALL Parameters'!$B:$T,19,FALSE)</f>
        <v>Excellent</v>
      </c>
    </row>
    <row r="15" spans="1:17" ht="25.5" x14ac:dyDescent="0.2">
      <c r="A15" s="7" t="s">
        <v>55</v>
      </c>
      <c r="B15" s="41" t="s">
        <v>135</v>
      </c>
      <c r="C15" s="41" t="str">
        <f>VLOOKUP($B15,'ALL Parameters'!$B:$T,5,FALSE)</f>
        <v>x</v>
      </c>
      <c r="D15" s="41" t="str">
        <f>VLOOKUP($B15,'ALL Parameters'!$B:$T,6,FALSE)</f>
        <v>x</v>
      </c>
      <c r="E15" s="41" t="str">
        <f>VLOOKUP($B15,'ALL Parameters'!$B:$T,7,FALSE)</f>
        <v>25 kV, 50 Hz AC</v>
      </c>
      <c r="F15" s="41">
        <f>VLOOKUP($B15,'ALL Parameters'!$B:$T,8,FALSE)</f>
        <v>690</v>
      </c>
      <c r="G15" s="41" t="str">
        <f>VLOOKUP($B15,'ALL Parameters'!$B:$T,9,FALSE)</f>
        <v>D4</v>
      </c>
      <c r="H15" s="41">
        <f>VLOOKUP($B15,'ALL Parameters'!$B:$T,10,FALSE)</f>
        <v>1</v>
      </c>
      <c r="I15" s="41" t="str">
        <f>VLOOKUP($B15,'ALL Parameters'!$B:$T,11,FALSE)</f>
        <v>3-4‰</v>
      </c>
      <c r="J15" s="41" t="str">
        <f>VLOOKUP($B15,'ALL Parameters'!$B:$T,12,FALSE)</f>
        <v>GB/1-VM</v>
      </c>
      <c r="K15" s="41" t="str">
        <f>VLOOKUP($B15,'ALL Parameters'!$B:$T,13,FALSE)</f>
        <v>P/C 70/400</v>
      </c>
      <c r="L15" s="41" t="str">
        <f>VLOOKUP($B15,'ALL Parameters'!$B:$T,14,FALSE)</f>
        <v>Level 0</v>
      </c>
      <c r="M15" s="41">
        <f>VLOOKUP($B15,'ALL Parameters'!$B:$T,15,FALSE)</f>
        <v>60</v>
      </c>
      <c r="N15" s="41">
        <f>VLOOKUP($B15,'ALL Parameters'!$B:$T,16,FALSE)</f>
        <v>1.3</v>
      </c>
      <c r="O15" s="41" t="str">
        <f>VLOOKUP($B15,'ALL Parameters'!$B:$T,17,FALSE)</f>
        <v>max. 3800</v>
      </c>
      <c r="P15" s="41">
        <f>VLOOKUP($B15,'ALL Parameters'!$B:$T,18,FALSE)</f>
        <v>0</v>
      </c>
      <c r="Q15" s="41" t="str">
        <f>VLOOKUP($B15,'ALL Parameters'!$B:$T,19,FALSE)</f>
        <v>Excellent</v>
      </c>
    </row>
    <row r="16" spans="1:17" ht="25.5" x14ac:dyDescent="0.2">
      <c r="A16" s="7" t="s">
        <v>55</v>
      </c>
      <c r="B16" s="41" t="s">
        <v>167</v>
      </c>
      <c r="C16" s="41" t="str">
        <f>VLOOKUP($B16,'ALL Parameters'!$B:$T,5,FALSE)</f>
        <v>x</v>
      </c>
      <c r="D16" s="41" t="str">
        <f>VLOOKUP($B16,'ALL Parameters'!$B:$T,6,FALSE)</f>
        <v>x</v>
      </c>
      <c r="E16" s="41" t="str">
        <f>VLOOKUP($B16,'ALL Parameters'!$B:$T,7,FALSE)</f>
        <v>25 kV, 50 Hz AC</v>
      </c>
      <c r="F16" s="41">
        <f>VLOOKUP($B16,'ALL Parameters'!$B:$T,8,FALSE)</f>
        <v>690</v>
      </c>
      <c r="G16" s="41" t="str">
        <f>VLOOKUP($B16,'ALL Parameters'!$B:$T,9,FALSE)</f>
        <v>D4</v>
      </c>
      <c r="H16" s="41">
        <f>VLOOKUP($B16,'ALL Parameters'!$B:$T,10,FALSE)</f>
        <v>2</v>
      </c>
      <c r="I16" s="41" t="str">
        <f>VLOOKUP($B16,'ALL Parameters'!$B:$T,11,FALSE)</f>
        <v>8‰</v>
      </c>
      <c r="J16" s="41" t="str">
        <f>VLOOKUP($B16,'ALL Parameters'!$B:$T,12,FALSE)</f>
        <v>GB/1-VM</v>
      </c>
      <c r="K16" s="41" t="str">
        <f>VLOOKUP($B16,'ALL Parameters'!$B:$T,13,FALSE)</f>
        <v>P/C 70/400</v>
      </c>
      <c r="L16" s="41" t="str">
        <f>VLOOKUP($B16,'ALL Parameters'!$B:$T,14,FALSE)</f>
        <v>Level 0</v>
      </c>
      <c r="M16" s="41">
        <f>VLOOKUP($B16,'ALL Parameters'!$B:$T,15,FALSE)</f>
        <v>60</v>
      </c>
      <c r="N16" s="41">
        <f>VLOOKUP($B16,'ALL Parameters'!$B:$T,16,FALSE)</f>
        <v>2</v>
      </c>
      <c r="O16" s="41" t="str">
        <f>VLOOKUP($B16,'ALL Parameters'!$B:$T,17,FALSE)</f>
        <v>max. 3800</v>
      </c>
      <c r="P16" s="41">
        <f>VLOOKUP($B16,'ALL Parameters'!$B:$T,18,FALSE)</f>
        <v>0</v>
      </c>
      <c r="Q16" s="41" t="str">
        <f>VLOOKUP($B16,'ALL Parameters'!$B:$T,19,FALSE)</f>
        <v>Excellent</v>
      </c>
    </row>
    <row r="17" spans="1:17" ht="25.5" x14ac:dyDescent="0.2">
      <c r="A17" s="7" t="s">
        <v>55</v>
      </c>
      <c r="B17" s="41" t="s">
        <v>136</v>
      </c>
      <c r="C17" s="41" t="str">
        <f>VLOOKUP($B17,'ALL Parameters'!$B:$T,5,FALSE)</f>
        <v>x</v>
      </c>
      <c r="D17" s="41" t="str">
        <f>VLOOKUP($B17,'ALL Parameters'!$B:$T,6,FALSE)</f>
        <v>x</v>
      </c>
      <c r="E17" s="41" t="str">
        <f>VLOOKUP($B17,'ALL Parameters'!$B:$T,7,FALSE)</f>
        <v>25 kV, 50 Hz AC</v>
      </c>
      <c r="F17" s="41">
        <f>VLOOKUP($B17,'ALL Parameters'!$B:$T,8,FALSE)</f>
        <v>690</v>
      </c>
      <c r="G17" s="41" t="str">
        <f>VLOOKUP($B17,'ALL Parameters'!$B:$T,9,FALSE)</f>
        <v>D4</v>
      </c>
      <c r="H17" s="41">
        <f>VLOOKUP($B17,'ALL Parameters'!$B:$T,10,FALSE)</f>
        <v>2</v>
      </c>
      <c r="I17" s="41" t="str">
        <f>VLOOKUP($B17,'ALL Parameters'!$B:$T,11,FALSE)</f>
        <v>8‰</v>
      </c>
      <c r="J17" s="41" t="str">
        <f>VLOOKUP($B17,'ALL Parameters'!$B:$T,12,FALSE)</f>
        <v>GB/1-VM</v>
      </c>
      <c r="K17" s="41" t="str">
        <f>VLOOKUP($B17,'ALL Parameters'!$B:$T,13,FALSE)</f>
        <v>P/C 70/400</v>
      </c>
      <c r="L17" s="41" t="str">
        <f>VLOOKUP($B17,'ALL Parameters'!$B:$T,14,FALSE)</f>
        <v>Level 0</v>
      </c>
      <c r="M17" s="41">
        <f>VLOOKUP($B17,'ALL Parameters'!$B:$T,15,FALSE)</f>
        <v>80</v>
      </c>
      <c r="N17" s="41">
        <f>VLOOKUP($B17,'ALL Parameters'!$B:$T,16,FALSE)</f>
        <v>13</v>
      </c>
      <c r="O17" s="41" t="str">
        <f>VLOOKUP($B17,'ALL Parameters'!$B:$T,17,FALSE)</f>
        <v>max. 3800</v>
      </c>
      <c r="P17" s="41">
        <f>VLOOKUP($B17,'ALL Parameters'!$B:$T,18,FALSE)</f>
        <v>0</v>
      </c>
      <c r="Q17" s="41" t="str">
        <f>VLOOKUP($B17,'ALL Parameters'!$B:$T,19,FALSE)</f>
        <v>Excellent</v>
      </c>
    </row>
  </sheetData>
  <mergeCells count="14">
    <mergeCell ref="A3:Q3"/>
    <mergeCell ref="A5:Q5"/>
    <mergeCell ref="A10:Q10"/>
    <mergeCell ref="P1:P2"/>
    <mergeCell ref="Q1:Q2"/>
    <mergeCell ref="H1:H2"/>
    <mergeCell ref="J1:J2"/>
    <mergeCell ref="K1:K2"/>
    <mergeCell ref="L1:L2"/>
    <mergeCell ref="A1:A2"/>
    <mergeCell ref="B1:B2"/>
    <mergeCell ref="C1:D1"/>
    <mergeCell ref="E1:E2"/>
    <mergeCell ref="G1:G2"/>
  </mergeCells>
  <conditionalFormatting sqref="C7:Q9 A3 A6:Q6 A5 A4:Q4">
    <cfRule type="cellIs" dxfId="130" priority="13" operator="between">
      <formula>0</formula>
      <formula>0</formula>
    </cfRule>
  </conditionalFormatting>
  <conditionalFormatting sqref="B7">
    <cfRule type="cellIs" dxfId="129" priority="12" operator="between">
      <formula>0</formula>
      <formula>0</formula>
    </cfRule>
  </conditionalFormatting>
  <conditionalFormatting sqref="A7">
    <cfRule type="cellIs" dxfId="128" priority="11" operator="between">
      <formula>0</formula>
      <formula>0</formula>
    </cfRule>
  </conditionalFormatting>
  <conditionalFormatting sqref="B8:B9">
    <cfRule type="cellIs" dxfId="127" priority="10" operator="between">
      <formula>0</formula>
      <formula>0</formula>
    </cfRule>
  </conditionalFormatting>
  <conditionalFormatting sqref="A11:Q11 C12:Q17 A10">
    <cfRule type="cellIs" dxfId="126" priority="9" operator="between">
      <formula>0</formula>
      <formula>0</formula>
    </cfRule>
  </conditionalFormatting>
  <conditionalFormatting sqref="B12">
    <cfRule type="cellIs" dxfId="125" priority="8" operator="between">
      <formula>0</formula>
      <formula>0</formula>
    </cfRule>
  </conditionalFormatting>
  <conditionalFormatting sqref="A12">
    <cfRule type="cellIs" dxfId="124" priority="7" operator="between">
      <formula>0</formula>
      <formula>0</formula>
    </cfRule>
  </conditionalFormatting>
  <conditionalFormatting sqref="B13:B14">
    <cfRule type="cellIs" dxfId="123" priority="6" operator="between">
      <formula>0</formula>
      <formula>0</formula>
    </cfRule>
  </conditionalFormatting>
  <conditionalFormatting sqref="B15:B17">
    <cfRule type="cellIs" dxfId="122" priority="5" operator="between">
      <formula>0</formula>
      <formula>0</formula>
    </cfRule>
  </conditionalFormatting>
  <conditionalFormatting sqref="A1:M1 C2:D2 Q1 O1">
    <cfRule type="cellIs" dxfId="121" priority="3" operator="between">
      <formula>0</formula>
      <formula>0</formula>
    </cfRule>
  </conditionalFormatting>
  <conditionalFormatting sqref="P1">
    <cfRule type="cellIs" dxfId="120" priority="2" operator="between">
      <formula>0</formula>
      <formula>0</formula>
    </cfRule>
  </conditionalFormatting>
  <conditionalFormatting sqref="N1">
    <cfRule type="cellIs" dxfId="119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18"/>
  <sheetViews>
    <sheetView workbookViewId="0">
      <selection activeCell="Q6" sqref="Q6"/>
    </sheetView>
  </sheetViews>
  <sheetFormatPr defaultColWidth="11.5703125" defaultRowHeight="12.75" x14ac:dyDescent="0.2"/>
  <cols>
    <col min="1" max="1" width="8.42578125" style="6" bestFit="1" customWidth="1"/>
    <col min="2" max="2" width="19.7109375" style="6" customWidth="1"/>
    <col min="3" max="3" width="4.42578125" style="6" bestFit="1" customWidth="1"/>
    <col min="4" max="4" width="4" style="6" bestFit="1" customWidth="1"/>
    <col min="5" max="5" width="13.28515625" style="6" bestFit="1" customWidth="1"/>
    <col min="6" max="6" width="6.28515625" style="6" customWidth="1"/>
    <col min="7" max="7" width="8" style="6" customWidth="1"/>
    <col min="8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8" style="6" customWidth="1"/>
    <col min="14" max="14" width="14.28515625" style="6" customWidth="1"/>
    <col min="15" max="15" width="15.5703125" style="6" customWidth="1"/>
    <col min="16" max="16" width="17.28515625" style="6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591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54" customHeight="1" x14ac:dyDescent="0.2">
      <c r="A4" s="41" t="s">
        <v>55</v>
      </c>
      <c r="B4" s="41" t="s">
        <v>270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700</v>
      </c>
      <c r="G4" s="41" t="str">
        <f>VLOOKUP($B4,'ALL Parameters'!$B:$T,9,FALSE)</f>
        <v>D4</v>
      </c>
      <c r="H4" s="41">
        <f>VLOOKUP($B4,'ALL Parameters'!$B:$T,10,FALSE)</f>
        <v>1</v>
      </c>
      <c r="I4" s="41" t="str">
        <f>VLOOKUP($B4,'ALL Parameters'!$B:$T,11,FALSE)</f>
        <v>8‰</v>
      </c>
      <c r="J4" s="41" t="str">
        <f>VLOOKUP($B4,'ALL Parameters'!$B:$T,12,FALSE)</f>
        <v>GB/1-VM</v>
      </c>
      <c r="K4" s="41" t="str">
        <f>VLOOKUP($B4,'ALL Parameters'!$B:$T,13,FALSE)</f>
        <v>P/C 70/400</v>
      </c>
      <c r="L4" s="41" t="str">
        <f>VLOOKUP($B4,'ALL Parameters'!$B:$T,14,FALSE)</f>
        <v>Level 0</v>
      </c>
      <c r="M4" s="41">
        <f>VLOOKUP($B4,'ALL Parameters'!$B:$T,15,FALSE)</f>
        <v>80</v>
      </c>
      <c r="N4" s="41">
        <f>VLOOKUP($B4,'ALL Parameters'!$B:$T,16,FALSE)</f>
        <v>10</v>
      </c>
      <c r="O4" s="41" t="str">
        <f>VLOOKUP($B4,'ALL Parameters'!$B:$T,17,FALSE)</f>
        <v>max. 3800</v>
      </c>
      <c r="P4" s="41" t="str">
        <f>VLOOKUP($B4,'ALL Parameters'!$B:$T,18,FALSE)</f>
        <v>Bratislava Petržalka - traction power AC 15 kV 16,7Hz and AC 25 kV 50Hz</v>
      </c>
      <c r="Q4" s="41" t="str">
        <f>VLOOKUP($B4,'ALL Parameters'!$B:$T,19,FALSE)</f>
        <v>Excellent</v>
      </c>
    </row>
    <row r="5" spans="1:17" ht="27" customHeight="1" x14ac:dyDescent="0.2">
      <c r="A5" s="41" t="s">
        <v>55</v>
      </c>
      <c r="B5" s="41" t="s">
        <v>166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25 kV, 50 Hz AC</v>
      </c>
      <c r="F5" s="41">
        <f>VLOOKUP($B5,'ALL Parameters'!$B:$T,8,FALSE)</f>
        <v>690</v>
      </c>
      <c r="G5" s="41" t="str">
        <f>VLOOKUP($B5,'ALL Parameters'!$B:$T,9,FALSE)</f>
        <v>D4</v>
      </c>
      <c r="H5" s="41">
        <f>VLOOKUP($B5,'ALL Parameters'!$B:$T,10,FALSE)</f>
        <v>1</v>
      </c>
      <c r="I5" s="41" t="str">
        <f>VLOOKUP($B5,'ALL Parameters'!$B:$T,11,FALSE)</f>
        <v xml:space="preserve">3‰ </v>
      </c>
      <c r="J5" s="41" t="str">
        <f>VLOOKUP($B5,'ALL Parameters'!$B:$T,12,FALSE)</f>
        <v>GB-1VM</v>
      </c>
      <c r="K5" s="41" t="str">
        <f>VLOOKUP($B5,'ALL Parameters'!$B:$T,13,FALSE)</f>
        <v>P/C 70/400</v>
      </c>
      <c r="L5" s="41" t="str">
        <f>VLOOKUP($B5,'ALL Parameters'!$B:$T,14,FALSE)</f>
        <v>Level 0</v>
      </c>
      <c r="M5" s="41">
        <f>VLOOKUP($B5,'ALL Parameters'!$B:$T,15,FALSE)</f>
        <v>80</v>
      </c>
      <c r="N5" s="41">
        <f>VLOOKUP($B5,'ALL Parameters'!$B:$T,16,FALSE)</f>
        <v>7</v>
      </c>
      <c r="O5" s="41" t="str">
        <f>VLOOKUP($B5,'ALL Parameters'!$B:$T,17,FALSE)</f>
        <v>max. 3800</v>
      </c>
      <c r="P5" s="41">
        <f>VLOOKUP($B5,'ALL Parameters'!$B:$T,18,FALSE)</f>
        <v>0</v>
      </c>
      <c r="Q5" s="41" t="str">
        <f>VLOOKUP($B5,'ALL Parameters'!$B:$T,19,FALSE)</f>
        <v>Excellent</v>
      </c>
    </row>
    <row r="6" spans="1:17" ht="25.5" x14ac:dyDescent="0.2">
      <c r="A6" s="41" t="s">
        <v>61</v>
      </c>
      <c r="B6" s="41" t="s">
        <v>65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750</v>
      </c>
      <c r="G6" s="41" t="str">
        <f>VLOOKUP($B6,'ALL Parameters'!$B:$T,9,FALSE)</f>
        <v>C3</v>
      </c>
      <c r="H6" s="41">
        <f>VLOOKUP($B6,'ALL Parameters'!$B:$T,10,FALSE)</f>
        <v>1</v>
      </c>
      <c r="I6" s="41" t="str">
        <f>VLOOKUP($B6,'ALL Parameters'!$B:$T,11,FALSE)</f>
        <v>4‰</v>
      </c>
      <c r="J6" s="41" t="str">
        <f>VLOOKUP($B6,'ALL Parameters'!$B:$T,12,FALSE)</f>
        <v>GA, G2</v>
      </c>
      <c r="K6" s="41" t="str">
        <f>VLOOKUP($B6,'ALL Parameters'!$B:$T,13,FALSE)</f>
        <v>P/C 70/400</v>
      </c>
      <c r="L6" s="41" t="str">
        <f>VLOOKUP($B6,'ALL Parameters'!$B:$T,14,FALSE)</f>
        <v>ETCS L1</v>
      </c>
      <c r="M6" s="41">
        <f>VLOOKUP($B6,'ALL Parameters'!$B:$T,15,FALSE)</f>
        <v>100</v>
      </c>
      <c r="N6" s="41">
        <f>VLOOKUP($B6,'ALL Parameters'!$B:$T,16,FALSE)</f>
        <v>13</v>
      </c>
      <c r="O6" s="41" t="str">
        <f>VLOOKUP($B6,'ALL Parameters'!$B:$T,17,FALSE)</f>
        <v>depends on the loco</v>
      </c>
      <c r="P6" s="41">
        <f>VLOOKUP($B6,'ALL Parameters'!$B:$T,18,FALSE)</f>
        <v>0</v>
      </c>
      <c r="Q6" s="41">
        <f>VLOOKUP($B6,'ALL Parameters'!$B:$T,19,FALSE)</f>
        <v>0</v>
      </c>
    </row>
    <row r="7" spans="1:17" x14ac:dyDescent="0.2">
      <c r="A7" s="61" t="s">
        <v>592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51" x14ac:dyDescent="0.2">
      <c r="A8" s="7" t="s">
        <v>55</v>
      </c>
      <c r="B8" s="41" t="s">
        <v>126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690</v>
      </c>
      <c r="G8" s="41" t="str">
        <f>VLOOKUP($B8,'ALL Parameters'!$B:$T,9,FALSE)</f>
        <v>D4</v>
      </c>
      <c r="H8" s="41">
        <f>VLOOKUP($B8,'ALL Parameters'!$B:$T,10,FALSE)</f>
        <v>2</v>
      </c>
      <c r="I8" s="41" t="str">
        <f>VLOOKUP($B8,'ALL Parameters'!$B:$T,11,FALSE)</f>
        <v>8‰</v>
      </c>
      <c r="J8" s="41" t="str">
        <f>VLOOKUP($B8,'ALL Parameters'!$B:$T,12,FALSE)</f>
        <v>GB/1-VM</v>
      </c>
      <c r="K8" s="41" t="str">
        <f>VLOOKUP($B8,'ALL Parameters'!$B:$T,13,FALSE)</f>
        <v>P/C 70/400</v>
      </c>
      <c r="L8" s="41" t="str">
        <f>VLOOKUP($B8,'ALL Parameters'!$B:$T,14,FALSE)</f>
        <v>Level 0</v>
      </c>
      <c r="M8" s="41">
        <f>VLOOKUP($B8,'ALL Parameters'!$B:$T,15,FALSE)</f>
        <v>80</v>
      </c>
      <c r="N8" s="41">
        <f>VLOOKUP($B8,'ALL Parameters'!$B:$T,16,FALSE)</f>
        <v>13</v>
      </c>
      <c r="O8" s="41" t="str">
        <f>VLOOKUP($B8,'ALL Parameters'!$B:$T,17,FALSE)</f>
        <v>max. 3800</v>
      </c>
      <c r="P8" s="41" t="str">
        <f>VLOOKUP($B8,'ALL Parameters'!$B:$T,18,FALSE)</f>
        <v>Bratislava Petržalka - traction power AC 15 kV 16,7Hz and AC 25 kV 50Hz</v>
      </c>
      <c r="Q8" s="50"/>
    </row>
    <row r="9" spans="1:17" ht="38.25" x14ac:dyDescent="0.2">
      <c r="A9" s="7" t="s">
        <v>55</v>
      </c>
      <c r="B9" s="41" t="s">
        <v>475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Diesel</v>
      </c>
      <c r="F9" s="41">
        <f>VLOOKUP($B9,'ALL Parameters'!$B:$T,8,FALSE)</f>
        <v>625</v>
      </c>
      <c r="G9" s="41" t="str">
        <f>VLOOKUP($B9,'ALL Parameters'!$B:$T,9,FALSE)</f>
        <v>C4, D4</v>
      </c>
      <c r="H9" s="41">
        <f>VLOOKUP($B9,'ALL Parameters'!$B:$T,10,FALSE)</f>
        <v>1</v>
      </c>
      <c r="I9" s="41" t="str">
        <f>VLOOKUP($B9,'ALL Parameters'!$B:$T,11,FALSE)</f>
        <v>5‰</v>
      </c>
      <c r="J9" s="41" t="str">
        <f>VLOOKUP($B9,'ALL Parameters'!$B:$T,12,FALSE)</f>
        <v>GB/O-VM</v>
      </c>
      <c r="K9" s="41" t="str">
        <f>VLOOKUP($B9,'ALL Parameters'!$B:$T,13,FALSE)</f>
        <v>P/C 70/400</v>
      </c>
      <c r="L9" s="41" t="str">
        <f>VLOOKUP($B9,'ALL Parameters'!$B:$T,14,FALSE)</f>
        <v>Level 0</v>
      </c>
      <c r="M9" s="41">
        <f>VLOOKUP($B9,'ALL Parameters'!$B:$T,15,FALSE)</f>
        <v>80</v>
      </c>
      <c r="N9" s="41">
        <f>VLOOKUP($B9,'ALL Parameters'!$B:$T,16,FALSE)</f>
        <v>95</v>
      </c>
      <c r="O9" s="41" t="str">
        <f>VLOOKUP($B9,'ALL Parameters'!$B:$T,17,FALSE)</f>
        <v>max. 2200</v>
      </c>
      <c r="P9" s="41" t="str">
        <f>VLOOKUP($B9,'ALL Parameters'!$B:$T,18,FALSE)</f>
        <v>Komárno and Bratislava-N.Mesto AC 25 kV 50hz</v>
      </c>
      <c r="Q9" s="41" t="str">
        <f>VLOOKUP($B9,'ALL Parameters'!$B:$T,19,FALSE)</f>
        <v>Excellent</v>
      </c>
    </row>
    <row r="10" spans="1:17" ht="25.5" x14ac:dyDescent="0.2">
      <c r="A10" s="41" t="s">
        <v>77</v>
      </c>
      <c r="B10" s="41" t="s">
        <v>473</v>
      </c>
      <c r="C10" s="41">
        <f>VLOOKUP($B10,'ALL Parameters'!$B:$T,5,FALSE)</f>
        <v>0</v>
      </c>
      <c r="D10" s="41" t="str">
        <f>VLOOKUP($B10,'ALL Parameters'!$B:$T,6,FALSE)</f>
        <v>x</v>
      </c>
      <c r="E10" s="41" t="str">
        <f>VLOOKUP($B10,'ALL Parameters'!$B:$T,7,FALSE)</f>
        <v>25 kV, 50 Hz AC</v>
      </c>
      <c r="F10" s="41">
        <f>VLOOKUP($B10,'ALL Parameters'!$B:$T,8,FALSE)</f>
        <v>750</v>
      </c>
      <c r="G10" s="41" t="str">
        <f>VLOOKUP($B10,'ALL Parameters'!$B:$T,9,FALSE)</f>
        <v>CM2</v>
      </c>
      <c r="H10" s="41">
        <f>VLOOKUP($B10,'ALL Parameters'!$B:$T,10,FALSE)</f>
        <v>1</v>
      </c>
      <c r="I10" s="41" t="str">
        <f>VLOOKUP($B10,'ALL Parameters'!$B:$T,11,FALSE)</f>
        <v>&lt; 4,3‰</v>
      </c>
      <c r="J10" s="41" t="str">
        <f>VLOOKUP($B10,'ALL Parameters'!$B:$T,12,FALSE)</f>
        <v>GC</v>
      </c>
      <c r="K10" s="41" t="str">
        <f>VLOOKUP($B10,'ALL Parameters'!$B:$T,13,FALSE)</f>
        <v>P/C 70/400</v>
      </c>
      <c r="L10" s="41">
        <f>VLOOKUP($B10,'ALL Parameters'!$B:$T,14,FALSE)</f>
        <v>0</v>
      </c>
      <c r="M10" s="41">
        <f>VLOOKUP($B10,'ALL Parameters'!$B:$T,15,FALSE)</f>
        <v>80</v>
      </c>
      <c r="N10" s="41">
        <f>VLOOKUP($B10,'ALL Parameters'!$B:$T,16,FALSE)</f>
        <v>0</v>
      </c>
      <c r="O10" s="41" t="str">
        <f>VLOOKUP($B10,'ALL Parameters'!$B:$T,17,FALSE)</f>
        <v>depends on the loco</v>
      </c>
      <c r="P10" s="41">
        <f>VLOOKUP($B10,'ALL Parameters'!$B:$T,18,FALSE)</f>
        <v>0</v>
      </c>
      <c r="Q10" s="41">
        <f>VLOOKUP($B10,'ALL Parameters'!$B:$T,19,FALSE)</f>
        <v>0</v>
      </c>
    </row>
    <row r="11" spans="1:17" x14ac:dyDescent="0.2">
      <c r="A11" s="61" t="s">
        <v>593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5.5" x14ac:dyDescent="0.2">
      <c r="A12" s="7" t="s">
        <v>55</v>
      </c>
      <c r="B12" s="41" t="s">
        <v>136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690</v>
      </c>
      <c r="G12" s="41" t="str">
        <f>VLOOKUP($B12,'ALL Parameters'!$B:$T,9,FALSE)</f>
        <v>D4</v>
      </c>
      <c r="H12" s="41">
        <f>VLOOKUP($B12,'ALL Parameters'!$B:$T,10,FALSE)</f>
        <v>2</v>
      </c>
      <c r="I12" s="41" t="str">
        <f>VLOOKUP($B12,'ALL Parameters'!$B:$T,11,FALSE)</f>
        <v>8‰</v>
      </c>
      <c r="J12" s="41" t="str">
        <f>VLOOKUP($B12,'ALL Parameters'!$B:$T,12,FALSE)</f>
        <v>GB/1-VM</v>
      </c>
      <c r="K12" s="41" t="str">
        <f>VLOOKUP($B12,'ALL Parameters'!$B:$T,13,FALSE)</f>
        <v>P/C 70/400</v>
      </c>
      <c r="L12" s="41" t="str">
        <f>VLOOKUP($B12,'ALL Parameters'!$B:$T,14,FALSE)</f>
        <v>Level 0</v>
      </c>
      <c r="M12" s="41">
        <f>VLOOKUP($B12,'ALL Parameters'!$B:$T,15,FALSE)</f>
        <v>80</v>
      </c>
      <c r="N12" s="41">
        <f>VLOOKUP($B12,'ALL Parameters'!$B:$T,16,FALSE)</f>
        <v>13</v>
      </c>
      <c r="O12" s="41" t="str">
        <f>VLOOKUP($B12,'ALL Parameters'!$B:$T,17,FALSE)</f>
        <v>max. 3800</v>
      </c>
      <c r="P12" s="41">
        <f>VLOOKUP($B12,'ALL Parameters'!$B:$T,18,FALSE)</f>
        <v>0</v>
      </c>
      <c r="Q12" s="50"/>
    </row>
    <row r="13" spans="1:17" ht="25.5" x14ac:dyDescent="0.2">
      <c r="A13" s="7" t="s">
        <v>55</v>
      </c>
      <c r="B13" s="41" t="s">
        <v>167</v>
      </c>
      <c r="C13" s="41" t="str">
        <f>VLOOKUP($B13,'ALL Parameters'!$B:$T,5,FALSE)</f>
        <v>x</v>
      </c>
      <c r="D13" s="41" t="str">
        <f>VLOOKUP($B13,'ALL Parameters'!$B:$T,6,FALSE)</f>
        <v>x</v>
      </c>
      <c r="E13" s="41" t="str">
        <f>VLOOKUP($B13,'ALL Parameters'!$B:$T,7,FALSE)</f>
        <v>25 kV, 50 Hz AC</v>
      </c>
      <c r="F13" s="41">
        <f>VLOOKUP($B13,'ALL Parameters'!$B:$T,8,FALSE)</f>
        <v>690</v>
      </c>
      <c r="G13" s="41" t="str">
        <f>VLOOKUP($B13,'ALL Parameters'!$B:$T,9,FALSE)</f>
        <v>D4</v>
      </c>
      <c r="H13" s="41">
        <f>VLOOKUP($B13,'ALL Parameters'!$B:$T,10,FALSE)</f>
        <v>2</v>
      </c>
      <c r="I13" s="41" t="str">
        <f>VLOOKUP($B13,'ALL Parameters'!$B:$T,11,FALSE)</f>
        <v>8‰</v>
      </c>
      <c r="J13" s="41" t="str">
        <f>VLOOKUP($B13,'ALL Parameters'!$B:$T,12,FALSE)</f>
        <v>GB/1-VM</v>
      </c>
      <c r="K13" s="41" t="str">
        <f>VLOOKUP($B13,'ALL Parameters'!$B:$T,13,FALSE)</f>
        <v>P/C 70/400</v>
      </c>
      <c r="L13" s="41" t="str">
        <f>VLOOKUP($B13,'ALL Parameters'!$B:$T,14,FALSE)</f>
        <v>Level 0</v>
      </c>
      <c r="M13" s="41">
        <f>VLOOKUP($B13,'ALL Parameters'!$B:$T,15,FALSE)</f>
        <v>60</v>
      </c>
      <c r="N13" s="41">
        <f>VLOOKUP($B13,'ALL Parameters'!$B:$T,16,FALSE)</f>
        <v>2</v>
      </c>
      <c r="O13" s="41" t="str">
        <f>VLOOKUP($B13,'ALL Parameters'!$B:$T,17,FALSE)</f>
        <v>max. 3800</v>
      </c>
      <c r="P13" s="41">
        <f>VLOOKUP($B13,'ALL Parameters'!$B:$T,18,FALSE)</f>
        <v>0</v>
      </c>
      <c r="Q13" s="50"/>
    </row>
    <row r="14" spans="1:17" ht="25.5" x14ac:dyDescent="0.2">
      <c r="A14" s="7" t="s">
        <v>55</v>
      </c>
      <c r="B14" s="41" t="s">
        <v>135</v>
      </c>
      <c r="C14" s="41" t="str">
        <f>VLOOKUP($B14,'ALL Parameters'!$B:$T,5,FALSE)</f>
        <v>x</v>
      </c>
      <c r="D14" s="41" t="str">
        <f>VLOOKUP($B14,'ALL Parameters'!$B:$T,6,FALSE)</f>
        <v>x</v>
      </c>
      <c r="E14" s="41" t="str">
        <f>VLOOKUP($B14,'ALL Parameters'!$B:$T,7,FALSE)</f>
        <v>25 kV, 50 Hz AC</v>
      </c>
      <c r="F14" s="41">
        <f>VLOOKUP($B14,'ALL Parameters'!$B:$T,8,FALSE)</f>
        <v>690</v>
      </c>
      <c r="G14" s="41" t="str">
        <f>VLOOKUP($B14,'ALL Parameters'!$B:$T,9,FALSE)</f>
        <v>D4</v>
      </c>
      <c r="H14" s="41">
        <f>VLOOKUP($B14,'ALL Parameters'!$B:$T,10,FALSE)</f>
        <v>1</v>
      </c>
      <c r="I14" s="41" t="str">
        <f>VLOOKUP($B14,'ALL Parameters'!$B:$T,11,FALSE)</f>
        <v>3-4‰</v>
      </c>
      <c r="J14" s="41" t="str">
        <f>VLOOKUP($B14,'ALL Parameters'!$B:$T,12,FALSE)</f>
        <v>GB/1-VM</v>
      </c>
      <c r="K14" s="41" t="str">
        <f>VLOOKUP($B14,'ALL Parameters'!$B:$T,13,FALSE)</f>
        <v>P/C 70/400</v>
      </c>
      <c r="L14" s="41" t="str">
        <f>VLOOKUP($B14,'ALL Parameters'!$B:$T,14,FALSE)</f>
        <v>Level 0</v>
      </c>
      <c r="M14" s="41">
        <f>VLOOKUP($B14,'ALL Parameters'!$B:$T,15,FALSE)</f>
        <v>60</v>
      </c>
      <c r="N14" s="41">
        <f>VLOOKUP($B14,'ALL Parameters'!$B:$T,16,FALSE)</f>
        <v>1.3</v>
      </c>
      <c r="O14" s="41" t="str">
        <f>VLOOKUP($B14,'ALL Parameters'!$B:$T,17,FALSE)</f>
        <v>max. 3800</v>
      </c>
      <c r="P14" s="41">
        <f>VLOOKUP($B14,'ALL Parameters'!$B:$T,18,FALSE)</f>
        <v>0</v>
      </c>
      <c r="Q14" s="50"/>
    </row>
    <row r="15" spans="1:17" ht="25.5" x14ac:dyDescent="0.2">
      <c r="A15" s="7" t="s">
        <v>55</v>
      </c>
      <c r="B15" s="41" t="s">
        <v>134</v>
      </c>
      <c r="C15" s="41" t="str">
        <f>VLOOKUP($B15,'ALL Parameters'!$B:$T,5,FALSE)</f>
        <v>x</v>
      </c>
      <c r="D15" s="41" t="str">
        <f>VLOOKUP($B15,'ALL Parameters'!$B:$T,6,FALSE)</f>
        <v>x</v>
      </c>
      <c r="E15" s="41" t="str">
        <f>VLOOKUP($B15,'ALL Parameters'!$B:$T,7,FALSE)</f>
        <v>25 kV, 50 Hz AC</v>
      </c>
      <c r="F15" s="41">
        <f>VLOOKUP($B15,'ALL Parameters'!$B:$T,8,FALSE)</f>
        <v>700</v>
      </c>
      <c r="G15" s="41" t="str">
        <f>VLOOKUP($B15,'ALL Parameters'!$B:$T,9,FALSE)</f>
        <v>D4</v>
      </c>
      <c r="H15" s="41">
        <f>VLOOKUP($B15,'ALL Parameters'!$B:$T,10,FALSE)</f>
        <v>2</v>
      </c>
      <c r="I15" s="41" t="str">
        <f>VLOOKUP($B15,'ALL Parameters'!$B:$T,11,FALSE)</f>
        <v>3-8‰</v>
      </c>
      <c r="J15" s="41" t="str">
        <f>VLOOKUP($B15,'ALL Parameters'!$B:$T,12,FALSE)</f>
        <v>GB/1-VM</v>
      </c>
      <c r="K15" s="41" t="str">
        <f>VLOOKUP($B15,'ALL Parameters'!$B:$T,13,FALSE)</f>
        <v>P/C 70/400</v>
      </c>
      <c r="L15" s="41" t="str">
        <f>VLOOKUP($B15,'ALL Parameters'!$B:$T,14,FALSE)</f>
        <v>Level STM</v>
      </c>
      <c r="M15" s="41">
        <f>VLOOKUP($B15,'ALL Parameters'!$B:$T,15,FALSE)</f>
        <v>120</v>
      </c>
      <c r="N15" s="41">
        <f>VLOOKUP($B15,'ALL Parameters'!$B:$T,16,FALSE)</f>
        <v>4.2</v>
      </c>
      <c r="O15" s="41" t="str">
        <f>VLOOKUP($B15,'ALL Parameters'!$B:$T,17,FALSE)</f>
        <v>max. 3800</v>
      </c>
      <c r="P15" s="41">
        <f>VLOOKUP($B15,'ALL Parameters'!$B:$T,18,FALSE)</f>
        <v>0</v>
      </c>
      <c r="Q15" s="50"/>
    </row>
    <row r="16" spans="1:17" ht="25.5" x14ac:dyDescent="0.2">
      <c r="A16" s="41" t="s">
        <v>55</v>
      </c>
      <c r="B16" s="41" t="s">
        <v>271</v>
      </c>
      <c r="C16" s="41" t="str">
        <f>VLOOKUP($B16,'ALL Parameters'!$B:$T,5,FALSE)</f>
        <v>x</v>
      </c>
      <c r="D16" s="41" t="str">
        <f>VLOOKUP($B16,'ALL Parameters'!$B:$T,6,FALSE)</f>
        <v>x</v>
      </c>
      <c r="E16" s="41" t="str">
        <f>VLOOKUP($B16,'ALL Parameters'!$B:$T,7,FALSE)</f>
        <v>25 kV, 50 Hz AC</v>
      </c>
      <c r="F16" s="41">
        <f>VLOOKUP($B16,'ALL Parameters'!$B:$T,8,FALSE)</f>
        <v>700</v>
      </c>
      <c r="G16" s="41" t="str">
        <f>VLOOKUP($B16,'ALL Parameters'!$B:$T,9,FALSE)</f>
        <v>D4</v>
      </c>
      <c r="H16" s="41">
        <f>VLOOKUP($B16,'ALL Parameters'!$B:$T,10,FALSE)</f>
        <v>2</v>
      </c>
      <c r="I16" s="41" t="str">
        <f>VLOOKUP($B16,'ALL Parameters'!$B:$T,11,FALSE)</f>
        <v>4-8‰</v>
      </c>
      <c r="J16" s="41" t="str">
        <f>VLOOKUP($B16,'ALL Parameters'!$B:$T,12,FALSE)</f>
        <v>GB/1-VM</v>
      </c>
      <c r="K16" s="41" t="str">
        <f>VLOOKUP($B16,'ALL Parameters'!$B:$T,13,FALSE)</f>
        <v>P/C 70/400</v>
      </c>
      <c r="L16" s="41" t="str">
        <f>VLOOKUP($B16,'ALL Parameters'!$B:$T,14,FALSE)</f>
        <v>Level 0, STM</v>
      </c>
      <c r="M16" s="41" t="str">
        <f>VLOOKUP($B16,'ALL Parameters'!$B:$T,15,FALSE)</f>
        <v>120-140</v>
      </c>
      <c r="N16" s="41">
        <f>VLOOKUP($B16,'ALL Parameters'!$B:$T,16,FALSE)</f>
        <v>140</v>
      </c>
      <c r="O16" s="41" t="str">
        <f>VLOOKUP($B16,'ALL Parameters'!$B:$T,17,FALSE)</f>
        <v>max. 3800</v>
      </c>
      <c r="P16" s="41">
        <f>VLOOKUP($B16,'ALL Parameters'!$B:$T,18,FALSE)</f>
        <v>0</v>
      </c>
      <c r="Q16" s="41" t="str">
        <f>VLOOKUP($B16,'ALL Parameters'!$B:$T,19,FALSE)</f>
        <v>Excellent</v>
      </c>
    </row>
    <row r="17" spans="1:17" ht="15" x14ac:dyDescent="0.2">
      <c r="A17" s="7" t="s">
        <v>55</v>
      </c>
      <c r="B17" s="41" t="s">
        <v>474</v>
      </c>
      <c r="C17" s="41" t="str">
        <f>VLOOKUP($B17,'ALL Parameters'!$B:$T,5,FALSE)</f>
        <v>x</v>
      </c>
      <c r="D17" s="41" t="str">
        <f>VLOOKUP($B17,'ALL Parameters'!$B:$T,6,FALSE)</f>
        <v>x</v>
      </c>
      <c r="E17" s="41" t="str">
        <f>VLOOKUP($B17,'ALL Parameters'!$B:$T,7,FALSE)</f>
        <v>25 kV, 50 Hz AC</v>
      </c>
      <c r="F17" s="41">
        <f>VLOOKUP($B17,'ALL Parameters'!$B:$T,8,FALSE)</f>
        <v>620</v>
      </c>
      <c r="G17" s="41" t="str">
        <f>VLOOKUP($B17,'ALL Parameters'!$B:$T,9,FALSE)</f>
        <v>D4</v>
      </c>
      <c r="H17" s="41">
        <f>VLOOKUP($B17,'ALL Parameters'!$B:$T,10,FALSE)</f>
        <v>1</v>
      </c>
      <c r="I17" s="41" t="str">
        <f>VLOOKUP($B17,'ALL Parameters'!$B:$T,11,FALSE)</f>
        <v>5-8‰</v>
      </c>
      <c r="J17" s="41" t="str">
        <f>VLOOKUP($B17,'ALL Parameters'!$B:$T,12,FALSE)</f>
        <v>GB/1-VM</v>
      </c>
      <c r="K17" s="41" t="str">
        <f>VLOOKUP($B17,'ALL Parameters'!$B:$T,13,FALSE)</f>
        <v>P/C 70/400</v>
      </c>
      <c r="L17" s="41" t="str">
        <f>VLOOKUP($B17,'ALL Parameters'!$B:$T,14,FALSE)</f>
        <v>Level 0</v>
      </c>
      <c r="M17" s="41" t="str">
        <f>VLOOKUP($B17,'ALL Parameters'!$B:$T,15,FALSE)</f>
        <v>60-100</v>
      </c>
      <c r="N17" s="41">
        <f>VLOOKUP($B17,'ALL Parameters'!$B:$T,16,FALSE)</f>
        <v>37</v>
      </c>
      <c r="O17" s="41" t="str">
        <f>VLOOKUP($B17,'ALL Parameters'!$B:$T,17,FALSE)</f>
        <v>max. 3800</v>
      </c>
      <c r="P17" s="41">
        <f>VLOOKUP($B17,'ALL Parameters'!$B:$T,18,FALSE)</f>
        <v>0</v>
      </c>
      <c r="Q17" s="41" t="str">
        <f>VLOOKUP($B17,'ALL Parameters'!$B:$T,19,FALSE)</f>
        <v>Excellent</v>
      </c>
    </row>
    <row r="18" spans="1:17" ht="25.5" x14ac:dyDescent="0.2">
      <c r="A18" s="41" t="s">
        <v>77</v>
      </c>
      <c r="B18" s="41" t="s">
        <v>473</v>
      </c>
      <c r="C18" s="41">
        <f>VLOOKUP($B18,'ALL Parameters'!$B:$T,5,FALSE)</f>
        <v>0</v>
      </c>
      <c r="D18" s="41" t="str">
        <f>VLOOKUP($B18,'ALL Parameters'!$B:$T,6,FALSE)</f>
        <v>x</v>
      </c>
      <c r="E18" s="41" t="str">
        <f>VLOOKUP($B18,'ALL Parameters'!$B:$T,7,FALSE)</f>
        <v>25 kV, 50 Hz AC</v>
      </c>
      <c r="F18" s="41">
        <f>VLOOKUP($B18,'ALL Parameters'!$B:$T,8,FALSE)</f>
        <v>750</v>
      </c>
      <c r="G18" s="41" t="str">
        <f>VLOOKUP($B18,'ALL Parameters'!$B:$T,9,FALSE)</f>
        <v>CM2</v>
      </c>
      <c r="H18" s="41">
        <f>VLOOKUP($B18,'ALL Parameters'!$B:$T,10,FALSE)</f>
        <v>1</v>
      </c>
      <c r="I18" s="41" t="str">
        <f>VLOOKUP($B18,'ALL Parameters'!$B:$T,11,FALSE)</f>
        <v>&lt; 4,3‰</v>
      </c>
      <c r="J18" s="41" t="str">
        <f>VLOOKUP($B18,'ALL Parameters'!$B:$T,12,FALSE)</f>
        <v>GC</v>
      </c>
      <c r="K18" s="41" t="str">
        <f>VLOOKUP($B18,'ALL Parameters'!$B:$T,13,FALSE)</f>
        <v>P/C 70/400</v>
      </c>
      <c r="L18" s="41">
        <f>VLOOKUP($B18,'ALL Parameters'!$B:$T,14,FALSE)</f>
        <v>0</v>
      </c>
      <c r="M18" s="41">
        <f>VLOOKUP($B18,'ALL Parameters'!$B:$T,15,FALSE)</f>
        <v>80</v>
      </c>
      <c r="N18" s="41">
        <f>VLOOKUP($B18,'ALL Parameters'!$B:$T,16,FALSE)</f>
        <v>0</v>
      </c>
      <c r="O18" s="41" t="str">
        <f>VLOOKUP($B18,'ALL Parameters'!$B:$T,17,FALSE)</f>
        <v>depends on the loco</v>
      </c>
      <c r="P18" s="41">
        <f>VLOOKUP($B18,'ALL Parameters'!$B:$T,18,FALSE)</f>
        <v>0</v>
      </c>
      <c r="Q18" s="41">
        <f>VLOOKUP($B18,'ALL Parameters'!$B:$T,19,FALSE)</f>
        <v>0</v>
      </c>
    </row>
  </sheetData>
  <mergeCells count="14">
    <mergeCell ref="G1:G2"/>
    <mergeCell ref="A11:Q11"/>
    <mergeCell ref="P1:P2"/>
    <mergeCell ref="Q1:Q2"/>
    <mergeCell ref="A3:Q3"/>
    <mergeCell ref="A7:Q7"/>
    <mergeCell ref="H1:H2"/>
    <mergeCell ref="J1:J2"/>
    <mergeCell ref="K1:K2"/>
    <mergeCell ref="L1:L2"/>
    <mergeCell ref="A1:A2"/>
    <mergeCell ref="B1:B2"/>
    <mergeCell ref="C1:D1"/>
    <mergeCell ref="E1:E2"/>
  </mergeCells>
  <conditionalFormatting sqref="C17:Q17 A3:Q3 A11:Q11 C9:Q9 Q8 Q12:Q15 A7:Q7 A4:M6 O4:Q6">
    <cfRule type="cellIs" dxfId="118" priority="29" operator="between">
      <formula>0</formula>
      <formula>0</formula>
    </cfRule>
  </conditionalFormatting>
  <conditionalFormatting sqref="A16">
    <cfRule type="cellIs" dxfId="117" priority="18" operator="between">
      <formula>0</formula>
      <formula>0</formula>
    </cfRule>
  </conditionalFormatting>
  <conditionalFormatting sqref="B17">
    <cfRule type="cellIs" dxfId="116" priority="20" operator="between">
      <formula>0</formula>
      <formula>0</formula>
    </cfRule>
  </conditionalFormatting>
  <conditionalFormatting sqref="C16:Q16">
    <cfRule type="cellIs" dxfId="115" priority="19" operator="between">
      <formula>0</formula>
      <formula>0</formula>
    </cfRule>
  </conditionalFormatting>
  <conditionalFormatting sqref="B9">
    <cfRule type="cellIs" dxfId="114" priority="21" operator="between">
      <formula>0</formula>
      <formula>0</formula>
    </cfRule>
  </conditionalFormatting>
  <conditionalFormatting sqref="B16">
    <cfRule type="cellIs" dxfId="113" priority="17" operator="between">
      <formula>0</formula>
      <formula>0</formula>
    </cfRule>
  </conditionalFormatting>
  <conditionalFormatting sqref="C8:P8">
    <cfRule type="cellIs" dxfId="112" priority="16" operator="between">
      <formula>0</formula>
      <formula>0</formula>
    </cfRule>
  </conditionalFormatting>
  <conditionalFormatting sqref="B8">
    <cfRule type="cellIs" dxfId="111" priority="15" operator="between">
      <formula>0</formula>
      <formula>0</formula>
    </cfRule>
  </conditionalFormatting>
  <conditionalFormatting sqref="C12:P15">
    <cfRule type="cellIs" dxfId="110" priority="14" operator="between">
      <formula>0</formula>
      <formula>0</formula>
    </cfRule>
  </conditionalFormatting>
  <conditionalFormatting sqref="B14">
    <cfRule type="cellIs" dxfId="109" priority="10" operator="between">
      <formula>0</formula>
      <formula>0</formula>
    </cfRule>
  </conditionalFormatting>
  <conditionalFormatting sqref="B12">
    <cfRule type="cellIs" dxfId="108" priority="12" operator="between">
      <formula>0</formula>
      <formula>0</formula>
    </cfRule>
  </conditionalFormatting>
  <conditionalFormatting sqref="B13">
    <cfRule type="cellIs" dxfId="107" priority="11" operator="between">
      <formula>0</formula>
      <formula>0</formula>
    </cfRule>
  </conditionalFormatting>
  <conditionalFormatting sqref="B15">
    <cfRule type="cellIs" dxfId="106" priority="9" operator="between">
      <formula>0</formula>
      <formula>0</formula>
    </cfRule>
  </conditionalFormatting>
  <conditionalFormatting sqref="A10">
    <cfRule type="cellIs" dxfId="105" priority="7" operator="between">
      <formula>0</formula>
      <formula>0</formula>
    </cfRule>
  </conditionalFormatting>
  <conditionalFormatting sqref="B10:Q10">
    <cfRule type="cellIs" dxfId="104" priority="8" operator="between">
      <formula>0</formula>
      <formula>0</formula>
    </cfRule>
  </conditionalFormatting>
  <conditionalFormatting sqref="A18">
    <cfRule type="cellIs" dxfId="103" priority="5" operator="between">
      <formula>0</formula>
      <formula>0</formula>
    </cfRule>
  </conditionalFormatting>
  <conditionalFormatting sqref="B18:Q18">
    <cfRule type="cellIs" dxfId="102" priority="6" operator="between">
      <formula>0</formula>
      <formula>0</formula>
    </cfRule>
  </conditionalFormatting>
  <conditionalFormatting sqref="A1:M1 C2:D2 Q1 O1">
    <cfRule type="cellIs" dxfId="101" priority="4" operator="between">
      <formula>0</formula>
      <formula>0</formula>
    </cfRule>
  </conditionalFormatting>
  <conditionalFormatting sqref="P1">
    <cfRule type="cellIs" dxfId="100" priority="3" operator="between">
      <formula>0</formula>
      <formula>0</formula>
    </cfRule>
  </conditionalFormatting>
  <conditionalFormatting sqref="N1">
    <cfRule type="cellIs" dxfId="99" priority="2" operator="between">
      <formula>0</formula>
      <formula>0</formula>
    </cfRule>
  </conditionalFormatting>
  <conditionalFormatting sqref="N4:N6">
    <cfRule type="cellIs" dxfId="98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39"/>
  <sheetViews>
    <sheetView topLeftCell="A2" workbookViewId="0">
      <selection activeCell="A9" sqref="A9:Q9"/>
    </sheetView>
  </sheetViews>
  <sheetFormatPr defaultColWidth="11.5703125" defaultRowHeight="12.75" x14ac:dyDescent="0.2"/>
  <cols>
    <col min="1" max="1" width="8.42578125" style="6" bestFit="1" customWidth="1"/>
    <col min="2" max="2" width="21.85546875" style="6" customWidth="1"/>
    <col min="3" max="3" width="4.42578125" style="6" bestFit="1" customWidth="1"/>
    <col min="4" max="4" width="4" style="6" bestFit="1" customWidth="1"/>
    <col min="5" max="5" width="14.28515625" style="6" customWidth="1"/>
    <col min="6" max="6" width="7.140625" style="6" customWidth="1"/>
    <col min="7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5.5703125" style="6" customWidth="1"/>
    <col min="16" max="16" width="17.5703125" style="6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ht="12.75" customHeight="1" x14ac:dyDescent="0.2">
      <c r="A3" s="82" t="s">
        <v>443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83"/>
    </row>
    <row r="4" spans="1:17" ht="25.5" x14ac:dyDescent="0.2">
      <c r="A4" s="41" t="s">
        <v>77</v>
      </c>
      <c r="B4" s="41" t="s">
        <v>430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750</v>
      </c>
      <c r="G4" s="41" t="str">
        <f>VLOOKUP($B4,'ALL Parameters'!$B:$T,9,FALSE)</f>
        <v>C3</v>
      </c>
      <c r="H4" s="41">
        <f>VLOOKUP($B4,'ALL Parameters'!$B:$T,10,FALSE)</f>
        <v>2</v>
      </c>
      <c r="I4" s="41" t="str">
        <f>VLOOKUP($B4,'ALL Parameters'!$B:$T,11,FALSE)</f>
        <v>0-5‰</v>
      </c>
      <c r="J4" s="41" t="str">
        <f>VLOOKUP($B4,'ALL Parameters'!$B:$T,12,FALSE)</f>
        <v>GC</v>
      </c>
      <c r="K4" s="41" t="str">
        <f>VLOOKUP($B4,'ALL Parameters'!$B:$T,13,FALSE)</f>
        <v>P/C 70/400</v>
      </c>
      <c r="L4" s="41" t="str">
        <f>VLOOKUP($B4,'ALL Parameters'!$B:$T,14,FALSE)</f>
        <v>PZB</v>
      </c>
      <c r="M4" s="41">
        <f>VLOOKUP($B4,'ALL Parameters'!$B:$T,15,FALSE)</f>
        <v>120</v>
      </c>
      <c r="N4" s="41">
        <f>VLOOKUP($B4,'ALL Parameters'!$B:$T,16,FALSE)</f>
        <v>0</v>
      </c>
      <c r="O4" s="41" t="str">
        <f>VLOOKUP($B4,'ALL Parameters'!$B:$T,17,FALSE)</f>
        <v>depends on the loco</v>
      </c>
      <c r="P4" s="41" t="str">
        <f>VLOOKUP($B4,'ALL Parameters'!$B:$T,18,FALSE)</f>
        <v>Hegyeshalom - Győr - Komárom - Budapest</v>
      </c>
      <c r="Q4" s="41" t="str">
        <f>VLOOKUP($B4,'ALL Parameters'!$B:$T,19,FALSE)</f>
        <v>Excellent</v>
      </c>
    </row>
    <row r="5" spans="1:17" ht="25.5" x14ac:dyDescent="0.2">
      <c r="A5" s="41" t="s">
        <v>77</v>
      </c>
      <c r="B5" s="41" t="s">
        <v>431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25 kV, 50 Hz AC</v>
      </c>
      <c r="F5" s="41">
        <f>VLOOKUP($B5,'ALL Parameters'!$B:$T,8,FALSE)</f>
        <v>750</v>
      </c>
      <c r="G5" s="41" t="str">
        <f>VLOOKUP($B5,'ALL Parameters'!$B:$T,9,FALSE)</f>
        <v>C3</v>
      </c>
      <c r="H5" s="41">
        <f>VLOOKUP($B5,'ALL Parameters'!$B:$T,10,FALSE)</f>
        <v>2</v>
      </c>
      <c r="I5" s="41" t="str">
        <f>VLOOKUP($B5,'ALL Parameters'!$B:$T,11,FALSE)</f>
        <v>5-10‰</v>
      </c>
      <c r="J5" s="41" t="str">
        <f>VLOOKUP($B5,'ALL Parameters'!$B:$T,12,FALSE)</f>
        <v>GC</v>
      </c>
      <c r="K5" s="41" t="str">
        <f>VLOOKUP($B5,'ALL Parameters'!$B:$T,13,FALSE)</f>
        <v>P/C 70/400</v>
      </c>
      <c r="L5" s="41" t="str">
        <f>VLOOKUP($B5,'ALL Parameters'!$B:$T,14,FALSE)</f>
        <v>ETCS L1</v>
      </c>
      <c r="M5" s="41">
        <f>VLOOKUP($B5,'ALL Parameters'!$B:$T,15,FALSE)</f>
        <v>160</v>
      </c>
      <c r="N5" s="41">
        <f>VLOOKUP($B5,'ALL Parameters'!$B:$T,16,FALSE)</f>
        <v>0</v>
      </c>
      <c r="O5" s="41" t="str">
        <f>VLOOKUP($B5,'ALL Parameters'!$B:$T,17,FALSE)</f>
        <v>depends on the loco</v>
      </c>
      <c r="P5" s="41" t="str">
        <f>VLOOKUP($B5,'ALL Parameters'!$B:$T,18,FALSE)</f>
        <v>Hegyeshalom - Győr - Komárom - Budapest</v>
      </c>
      <c r="Q5" s="41" t="str">
        <f>VLOOKUP($B5,'ALL Parameters'!$B:$T,19,FALSE)</f>
        <v>Excellent</v>
      </c>
    </row>
    <row r="6" spans="1:17" ht="25.5" x14ac:dyDescent="0.2">
      <c r="A6" s="41" t="s">
        <v>77</v>
      </c>
      <c r="B6" s="41" t="s">
        <v>432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750</v>
      </c>
      <c r="G6" s="41" t="str">
        <f>VLOOKUP($B6,'ALL Parameters'!$B:$T,9,FALSE)</f>
        <v>C3</v>
      </c>
      <c r="H6" s="41">
        <f>VLOOKUP($B6,'ALL Parameters'!$B:$T,10,FALSE)</f>
        <v>2</v>
      </c>
      <c r="I6" s="41" t="str">
        <f>VLOOKUP($B6,'ALL Parameters'!$B:$T,11,FALSE)</f>
        <v>5-10‰</v>
      </c>
      <c r="J6" s="41" t="str">
        <f>VLOOKUP($B6,'ALL Parameters'!$B:$T,12,FALSE)</f>
        <v>GC</v>
      </c>
      <c r="K6" s="41" t="str">
        <f>VLOOKUP($B6,'ALL Parameters'!$B:$T,13,FALSE)</f>
        <v>P/C 70/400</v>
      </c>
      <c r="L6" s="41" t="str">
        <f>VLOOKUP($B6,'ALL Parameters'!$B:$T,14,FALSE)</f>
        <v>ETCS L1</v>
      </c>
      <c r="M6" s="41">
        <f>VLOOKUP($B6,'ALL Parameters'!$B:$T,15,FALSE)</f>
        <v>140</v>
      </c>
      <c r="N6" s="41">
        <f>VLOOKUP($B6,'ALL Parameters'!$B:$T,16,FALSE)</f>
        <v>0</v>
      </c>
      <c r="O6" s="41" t="str">
        <f>VLOOKUP($B6,'ALL Parameters'!$B:$T,17,FALSE)</f>
        <v>depends on the loco</v>
      </c>
      <c r="P6" s="41" t="str">
        <f>VLOOKUP($B6,'ALL Parameters'!$B:$T,18,FALSE)</f>
        <v>Hegyeshalom - Győr - Komárom - Budapest</v>
      </c>
      <c r="Q6" s="41" t="str">
        <f>VLOOKUP($B6,'ALL Parameters'!$B:$T,19,FALSE)</f>
        <v>Excellent</v>
      </c>
    </row>
    <row r="7" spans="1:17" ht="25.5" x14ac:dyDescent="0.2">
      <c r="A7" s="41" t="s">
        <v>77</v>
      </c>
      <c r="B7" s="41" t="s">
        <v>433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25 kV, 50 Hz AC</v>
      </c>
      <c r="F7" s="41">
        <f>VLOOKUP($B7,'ALL Parameters'!$B:$T,8,FALSE)</f>
        <v>750</v>
      </c>
      <c r="G7" s="41" t="str">
        <f>VLOOKUP($B7,'ALL Parameters'!$B:$T,9,FALSE)</f>
        <v>C3</v>
      </c>
      <c r="H7" s="41">
        <f>VLOOKUP($B7,'ALL Parameters'!$B:$T,10,FALSE)</f>
        <v>2</v>
      </c>
      <c r="I7" s="41" t="str">
        <f>VLOOKUP($B7,'ALL Parameters'!$B:$T,11,FALSE)</f>
        <v>5-10‰</v>
      </c>
      <c r="J7" s="41" t="str">
        <f>VLOOKUP($B7,'ALL Parameters'!$B:$T,12,FALSE)</f>
        <v>GC</v>
      </c>
      <c r="K7" s="41" t="str">
        <f>VLOOKUP($B7,'ALL Parameters'!$B:$T,13,FALSE)</f>
        <v>P/C 70/400</v>
      </c>
      <c r="L7" s="41" t="str">
        <f>VLOOKUP($B7,'ALL Parameters'!$B:$T,14,FALSE)</f>
        <v>ETCS L1</v>
      </c>
      <c r="M7" s="41">
        <f>VLOOKUP($B7,'ALL Parameters'!$B:$T,15,FALSE)</f>
        <v>120</v>
      </c>
      <c r="N7" s="41">
        <f>VLOOKUP($B7,'ALL Parameters'!$B:$T,16,FALSE)</f>
        <v>0</v>
      </c>
      <c r="O7" s="41" t="str">
        <f>VLOOKUP($B7,'ALL Parameters'!$B:$T,17,FALSE)</f>
        <v>depends on the loco</v>
      </c>
      <c r="P7" s="41" t="str">
        <f>VLOOKUP($B7,'ALL Parameters'!$B:$T,18,FALSE)</f>
        <v>Hegyeshalom - Győr - Komárom - Budapest</v>
      </c>
      <c r="Q7" s="41" t="str">
        <f>VLOOKUP($B7,'ALL Parameters'!$B:$T,19,FALSE)</f>
        <v>Excellent</v>
      </c>
    </row>
    <row r="8" spans="1:17" ht="25.5" x14ac:dyDescent="0.2">
      <c r="A8" s="41" t="s">
        <v>77</v>
      </c>
      <c r="B8" s="41" t="s">
        <v>434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750</v>
      </c>
      <c r="G8" s="41" t="str">
        <f>VLOOKUP($B8,'ALL Parameters'!$B:$T,9,FALSE)</f>
        <v>C3</v>
      </c>
      <c r="H8" s="41">
        <f>VLOOKUP($B8,'ALL Parameters'!$B:$T,10,FALSE)</f>
        <v>2</v>
      </c>
      <c r="I8" s="41" t="str">
        <f>VLOOKUP($B8,'ALL Parameters'!$B:$T,11,FALSE)</f>
        <v>5-10‰</v>
      </c>
      <c r="J8" s="41" t="str">
        <f>VLOOKUP($B8,'ALL Parameters'!$B:$T,12,FALSE)</f>
        <v>GC</v>
      </c>
      <c r="K8" s="41" t="str">
        <f>VLOOKUP($B8,'ALL Parameters'!$B:$T,13,FALSE)</f>
        <v>P/C 70/400</v>
      </c>
      <c r="L8" s="41" t="str">
        <f>VLOOKUP($B8,'ALL Parameters'!$B:$T,14,FALSE)</f>
        <v>EVM</v>
      </c>
      <c r="M8" s="41">
        <f>VLOOKUP($B8,'ALL Parameters'!$B:$T,15,FALSE)</f>
        <v>80</v>
      </c>
      <c r="N8" s="41">
        <f>VLOOKUP($B8,'ALL Parameters'!$B:$T,16,FALSE)</f>
        <v>0</v>
      </c>
      <c r="O8" s="41" t="str">
        <f>VLOOKUP($B8,'ALL Parameters'!$B:$T,17,FALSE)</f>
        <v>depends on the loco</v>
      </c>
      <c r="P8" s="41" t="str">
        <f>VLOOKUP($B8,'ALL Parameters'!$B:$T,18,FALSE)</f>
        <v>Hegyeshalom - Győr - Komárom - Budapest</v>
      </c>
      <c r="Q8" s="41" t="str">
        <f>VLOOKUP($B8,'ALL Parameters'!$B:$T,19,FALSE)</f>
        <v>Excellent</v>
      </c>
    </row>
    <row r="9" spans="1:17" ht="12.75" customHeight="1" x14ac:dyDescent="0.2">
      <c r="A9" s="80" t="s">
        <v>594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81"/>
    </row>
    <row r="10" spans="1:17" ht="25.5" x14ac:dyDescent="0.2">
      <c r="A10" s="41" t="s">
        <v>24</v>
      </c>
      <c r="B10" s="41" t="s">
        <v>90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15 kV, 16.7Hz AC</v>
      </c>
      <c r="F10" s="41">
        <f>VLOOKUP($B10,'ALL Parameters'!$B:$T,8,FALSE)</f>
        <v>700</v>
      </c>
      <c r="G10" s="41" t="str">
        <f>VLOOKUP($B10,'ALL Parameters'!$B:$T,9,FALSE)</f>
        <v>D4: 22,5t (8,0 t/m)</v>
      </c>
      <c r="H10" s="41">
        <f>VLOOKUP($B10,'ALL Parameters'!$B:$T,10,FALSE)</f>
        <v>2</v>
      </c>
      <c r="I10" s="41" t="str">
        <f>VLOOKUP($B10,'ALL Parameters'!$B:$T,11,FALSE)</f>
        <v>16‰</v>
      </c>
      <c r="J10" s="41" t="str">
        <f>VLOOKUP($B10,'ALL Parameters'!$B:$T,12,FALSE)</f>
        <v>GA, G1, G2</v>
      </c>
      <c r="K10" s="41">
        <f>VLOOKUP($B10,'ALL Parameters'!$B:$T,13,FALSE)</f>
        <v>0</v>
      </c>
      <c r="L10" s="41" t="str">
        <f>VLOOKUP($B10,'ALL Parameters'!$B:$T,14,FALSE)</f>
        <v>PZB</v>
      </c>
      <c r="M10" s="41">
        <f>VLOOKUP($B10,'ALL Parameters'!$B:$T,15,FALSE)</f>
        <v>120</v>
      </c>
      <c r="N10" s="41">
        <f>VLOOKUP($B10,'ALL Parameters'!$B:$T,16,FALSE)</f>
        <v>41</v>
      </c>
      <c r="O10" s="41">
        <f>VLOOKUP($B10,'ALL Parameters'!$B:$T,17,FALSE)</f>
        <v>1350</v>
      </c>
      <c r="P10" s="41" t="str">
        <f>VLOOKUP($B10,'ALL Parameters'!$B:$T,18,FALSE)</f>
        <v>Capacity low, depends on time</v>
      </c>
      <c r="Q10" s="41">
        <f>VLOOKUP($B10,'ALL Parameters'!$B:$T,19,FALSE)</f>
        <v>0</v>
      </c>
    </row>
    <row r="11" spans="1:17" ht="25.5" x14ac:dyDescent="0.2">
      <c r="A11" s="41" t="s">
        <v>61</v>
      </c>
      <c r="B11" s="41" t="s">
        <v>62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25 kV, 50 Hz AC</v>
      </c>
      <c r="F11" s="41">
        <f>VLOOKUP($B11,'ALL Parameters'!$B:$T,8,FALSE)</f>
        <v>650</v>
      </c>
      <c r="G11" s="41" t="str">
        <f>VLOOKUP($B11,'ALL Parameters'!$B:$T,9,FALSE)</f>
        <v>D4</v>
      </c>
      <c r="H11" s="41">
        <f>VLOOKUP($B11,'ALL Parameters'!$B:$T,10,FALSE)</f>
        <v>1</v>
      </c>
      <c r="I11" s="41" t="str">
        <f>VLOOKUP($B11,'ALL Parameters'!$B:$T,11,FALSE)</f>
        <v>10‰</v>
      </c>
      <c r="J11" s="41" t="str">
        <f>VLOOKUP($B11,'ALL Parameters'!$B:$T,12,FALSE)</f>
        <v>GA, G2</v>
      </c>
      <c r="K11" s="41" t="str">
        <f>VLOOKUP($B11,'ALL Parameters'!$B:$T,13,FALSE)</f>
        <v>P/C 70/400</v>
      </c>
      <c r="L11" s="41" t="str">
        <f>VLOOKUP($B11,'ALL Parameters'!$B:$T,14,FALSE)</f>
        <v>Inudsi, PZB</v>
      </c>
      <c r="M11" s="41">
        <f>VLOOKUP($B11,'ALL Parameters'!$B:$T,15,FALSE)</f>
        <v>100</v>
      </c>
      <c r="N11" s="41">
        <f>VLOOKUP($B11,'ALL Parameters'!$B:$T,16,FALSE)</f>
        <v>30</v>
      </c>
      <c r="O11" s="41" t="str">
        <f>VLOOKUP($B11,'ALL Parameters'!$B:$T,17,FALSE)</f>
        <v>depends on the loco</v>
      </c>
      <c r="P11" s="41">
        <f>VLOOKUP($B11,'ALL Parameters'!$B:$T,18,FALSE)</f>
        <v>0</v>
      </c>
      <c r="Q11" s="41">
        <f>VLOOKUP($B11,'ALL Parameters'!$B:$T,19,FALSE)</f>
        <v>0</v>
      </c>
    </row>
    <row r="12" spans="1:17" ht="25.5" x14ac:dyDescent="0.2">
      <c r="A12" s="41" t="s">
        <v>61</v>
      </c>
      <c r="B12" s="41" t="s">
        <v>63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600</v>
      </c>
      <c r="G12" s="41" t="str">
        <f>VLOOKUP($B12,'ALL Parameters'!$B:$T,9,FALSE)</f>
        <v>C4</v>
      </c>
      <c r="H12" s="41">
        <f>VLOOKUP($B12,'ALL Parameters'!$B:$T,10,FALSE)</f>
        <v>1</v>
      </c>
      <c r="I12" s="41" t="str">
        <f>VLOOKUP($B12,'ALL Parameters'!$B:$T,11,FALSE)</f>
        <v>7‰</v>
      </c>
      <c r="J12" s="41" t="str">
        <f>VLOOKUP($B12,'ALL Parameters'!$B:$T,12,FALSE)</f>
        <v>GA, G2</v>
      </c>
      <c r="K12" s="41" t="str">
        <f>VLOOKUP($B12,'ALL Parameters'!$B:$T,13,FALSE)</f>
        <v>P/C 70/400</v>
      </c>
      <c r="L12" s="41" t="str">
        <f>VLOOKUP($B12,'ALL Parameters'!$B:$T,14,FALSE)</f>
        <v>EVM</v>
      </c>
      <c r="M12" s="41" t="str">
        <f>VLOOKUP($B12,'ALL Parameters'!$B:$T,15,FALSE)</f>
        <v>100/120</v>
      </c>
      <c r="N12" s="41">
        <f>VLOOKUP($B12,'ALL Parameters'!$B:$T,16,FALSE)</f>
        <v>54</v>
      </c>
      <c r="O12" s="41" t="str">
        <f>VLOOKUP($B12,'ALL Parameters'!$B:$T,17,FALSE)</f>
        <v>depends on the loco</v>
      </c>
      <c r="P12" s="41">
        <f>VLOOKUP($B12,'ALL Parameters'!$B:$T,18,FALSE)</f>
        <v>0</v>
      </c>
      <c r="Q12" s="41">
        <f>VLOOKUP($B12,'ALL Parameters'!$B:$T,19,FALSE)</f>
        <v>0</v>
      </c>
    </row>
    <row r="13" spans="1:17" ht="25.5" x14ac:dyDescent="0.2">
      <c r="A13" s="41" t="s">
        <v>61</v>
      </c>
      <c r="B13" s="41" t="s">
        <v>64</v>
      </c>
      <c r="C13" s="41" t="str">
        <f>VLOOKUP($B13,'ALL Parameters'!$B:$T,5,FALSE)</f>
        <v>x</v>
      </c>
      <c r="D13" s="41" t="str">
        <f>VLOOKUP($B13,'ALL Parameters'!$B:$T,6,FALSE)</f>
        <v>x</v>
      </c>
      <c r="E13" s="41" t="str">
        <f>VLOOKUP($B13,'ALL Parameters'!$B:$T,7,FALSE)</f>
        <v>25 kV, 50 Hz AC</v>
      </c>
      <c r="F13" s="41">
        <f>VLOOKUP($B13,'ALL Parameters'!$B:$T,8,FALSE)</f>
        <v>600</v>
      </c>
      <c r="G13" s="41" t="str">
        <f>VLOOKUP($B13,'ALL Parameters'!$B:$T,9,FALSE)</f>
        <v>C4</v>
      </c>
      <c r="H13" s="41">
        <f>VLOOKUP($B13,'ALL Parameters'!$B:$T,10,FALSE)</f>
        <v>1</v>
      </c>
      <c r="I13" s="41" t="str">
        <f>VLOOKUP($B13,'ALL Parameters'!$B:$T,11,FALSE)</f>
        <v>7‰</v>
      </c>
      <c r="J13" s="41" t="str">
        <f>VLOOKUP($B13,'ALL Parameters'!$B:$T,12,FALSE)</f>
        <v>GA, G2</v>
      </c>
      <c r="K13" s="41" t="str">
        <f>VLOOKUP($B13,'ALL Parameters'!$B:$T,13,FALSE)</f>
        <v>P/C 70/400</v>
      </c>
      <c r="L13" s="41" t="str">
        <f>VLOOKUP($B13,'ALL Parameters'!$B:$T,14,FALSE)</f>
        <v>EVM</v>
      </c>
      <c r="M13" s="41">
        <f>VLOOKUP($B13,'ALL Parameters'!$B:$T,15,FALSE)</f>
        <v>120</v>
      </c>
      <c r="N13" s="41">
        <f>VLOOKUP($B13,'ALL Parameters'!$B:$T,16,FALSE)</f>
        <v>31</v>
      </c>
      <c r="O13" s="41" t="str">
        <f>VLOOKUP($B13,'ALL Parameters'!$B:$T,17,FALSE)</f>
        <v>depends on the loco</v>
      </c>
      <c r="P13" s="41">
        <f>VLOOKUP($B13,'ALL Parameters'!$B:$T,18,FALSE)</f>
        <v>0</v>
      </c>
      <c r="Q13" s="41">
        <f>VLOOKUP($B13,'ALL Parameters'!$B:$T,19,FALSE)</f>
        <v>0</v>
      </c>
    </row>
    <row r="14" spans="1:17" ht="12.75" customHeight="1" x14ac:dyDescent="0.2">
      <c r="A14" s="80" t="s">
        <v>596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81"/>
    </row>
    <row r="15" spans="1:17" ht="25.5" x14ac:dyDescent="0.2">
      <c r="A15" s="41" t="s">
        <v>24</v>
      </c>
      <c r="B15" s="41" t="s">
        <v>408</v>
      </c>
      <c r="C15" s="41" t="str">
        <f>VLOOKUP($B15,'ALL Parameters'!$B:$T,5,FALSE)</f>
        <v>x</v>
      </c>
      <c r="D15" s="41" t="str">
        <f>VLOOKUP($B15,'ALL Parameters'!$B:$T,6,FALSE)</f>
        <v>x</v>
      </c>
      <c r="E15" s="41" t="str">
        <f>VLOOKUP($B15,'ALL Parameters'!$B:$T,7,FALSE)</f>
        <v>15 kV, 16.7Hz AC</v>
      </c>
      <c r="F15" s="41">
        <f>VLOOKUP($B15,'ALL Parameters'!$B:$T,8,FALSE)</f>
        <v>700</v>
      </c>
      <c r="G15" s="41" t="str">
        <f>VLOOKUP($B15,'ALL Parameters'!$B:$T,9,FALSE)</f>
        <v>D4: 22,5t (8,0 t/m)</v>
      </c>
      <c r="H15" s="41">
        <f>VLOOKUP($B15,'ALL Parameters'!$B:$T,10,FALSE)</f>
        <v>2</v>
      </c>
      <c r="I15" s="41" t="str">
        <f>VLOOKUP($B15,'ALL Parameters'!$B:$T,11,FALSE)</f>
        <v>16‰</v>
      </c>
      <c r="J15" s="41" t="str">
        <f>VLOOKUP($B15,'ALL Parameters'!$B:$T,12,FALSE)</f>
        <v>GA, G1, G2</v>
      </c>
      <c r="K15" s="41">
        <f>VLOOKUP($B15,'ALL Parameters'!$B:$T,13,FALSE)</f>
        <v>0</v>
      </c>
      <c r="L15" s="41" t="str">
        <f>VLOOKUP($B15,'ALL Parameters'!$B:$T,14,FALSE)</f>
        <v>PZB</v>
      </c>
      <c r="M15" s="41">
        <f>VLOOKUP($B15,'ALL Parameters'!$B:$T,15,FALSE)</f>
        <v>120</v>
      </c>
      <c r="N15" s="41">
        <f>VLOOKUP($B15,'ALL Parameters'!$B:$T,16,FALSE)</f>
        <v>55</v>
      </c>
      <c r="O15" s="41">
        <f>VLOOKUP($B15,'ALL Parameters'!$B:$T,17,FALSE)</f>
        <v>1350</v>
      </c>
      <c r="P15" s="41" t="str">
        <f>VLOOKUP($B15,'ALL Parameters'!$B:$T,18,FALSE)</f>
        <v>Capacity low, depends on time</v>
      </c>
      <c r="Q15" s="41">
        <f>VLOOKUP($B15,'ALL Parameters'!$B:$T,19,FALSE)</f>
        <v>0</v>
      </c>
    </row>
    <row r="16" spans="1:17" ht="25.5" x14ac:dyDescent="0.2">
      <c r="A16" s="41" t="s">
        <v>24</v>
      </c>
      <c r="B16" s="41" t="s">
        <v>40</v>
      </c>
      <c r="C16" s="41" t="str">
        <f>VLOOKUP($B16,'ALL Parameters'!$B:$T,5,FALSE)</f>
        <v>x</v>
      </c>
      <c r="D16" s="41" t="str">
        <f>VLOOKUP($B16,'ALL Parameters'!$B:$T,6,FALSE)</f>
        <v>x</v>
      </c>
      <c r="E16" s="41" t="str">
        <f>VLOOKUP($B16,'ALL Parameters'!$B:$T,7,FALSE)</f>
        <v>15 kV, 16.7Hz AC</v>
      </c>
      <c r="F16" s="41">
        <f>VLOOKUP($B16,'ALL Parameters'!$B:$T,8,FALSE)</f>
        <v>590</v>
      </c>
      <c r="G16" s="41" t="str">
        <f>VLOOKUP($B16,'ALL Parameters'!$B:$T,9,FALSE)</f>
        <v>D4: 22,5t (8,0 t/m)</v>
      </c>
      <c r="H16" s="41">
        <f>VLOOKUP($B16,'ALL Parameters'!$B:$T,10,FALSE)</f>
        <v>1</v>
      </c>
      <c r="I16" s="41" t="str">
        <f>VLOOKUP($B16,'ALL Parameters'!$B:$T,11,FALSE)</f>
        <v>12,5‰</v>
      </c>
      <c r="J16" s="41" t="str">
        <f>VLOOKUP($B16,'ALL Parameters'!$B:$T,12,FALSE)</f>
        <v>GA, G1, G2</v>
      </c>
      <c r="K16" s="41" t="str">
        <f>VLOOKUP($B16,'ALL Parameters'!$B:$T,13,FALSE)</f>
        <v>P/C 80/410</v>
      </c>
      <c r="L16" s="41" t="str">
        <f>VLOOKUP($B16,'ALL Parameters'!$B:$T,14,FALSE)</f>
        <v>PZB</v>
      </c>
      <c r="M16" s="41">
        <f>VLOOKUP($B16,'ALL Parameters'!$B:$T,15,FALSE)</f>
        <v>160</v>
      </c>
      <c r="N16" s="41">
        <f>VLOOKUP($B16,'ALL Parameters'!$B:$T,16,FALSE)</f>
        <v>20</v>
      </c>
      <c r="O16" s="41" t="str">
        <f>VLOOKUP($B16,'ALL Parameters'!$B:$T,17,FALSE)</f>
        <v>1650 one loco (1216)</v>
      </c>
      <c r="P16" s="41" t="str">
        <f>VLOOKUP($B16,'ALL Parameters'!$B:$T,18,FALSE)</f>
        <v>Border: Bratislava Petržalka</v>
      </c>
      <c r="Q16" s="41">
        <f>VLOOKUP($B16,'ALL Parameters'!$B:$T,19,FALSE)</f>
        <v>0</v>
      </c>
    </row>
    <row r="17" spans="1:17" ht="51" x14ac:dyDescent="0.2">
      <c r="A17" s="41" t="s">
        <v>55</v>
      </c>
      <c r="B17" s="41" t="s">
        <v>102</v>
      </c>
      <c r="C17" s="41" t="str">
        <f>VLOOKUP($B17,'ALL Parameters'!$B:$T,5,FALSE)</f>
        <v>x</v>
      </c>
      <c r="D17" s="41" t="str">
        <f>VLOOKUP($B17,'ALL Parameters'!$B:$T,6,FALSE)</f>
        <v>x</v>
      </c>
      <c r="E17" s="41" t="str">
        <f>VLOOKUP($B17,'ALL Parameters'!$B:$T,7,FALSE)</f>
        <v>15 kV, 16.7Hz AC</v>
      </c>
      <c r="F17" s="41">
        <f>VLOOKUP($B17,'ALL Parameters'!$B:$T,8,FALSE)</f>
        <v>690</v>
      </c>
      <c r="G17" s="41" t="str">
        <f>VLOOKUP($B17,'ALL Parameters'!$B:$T,9,FALSE)</f>
        <v>D4</v>
      </c>
      <c r="H17" s="41">
        <f>VLOOKUP($B17,'ALL Parameters'!$B:$T,10,FALSE)</f>
        <v>1</v>
      </c>
      <c r="I17" s="41" t="str">
        <f>VLOOKUP($B17,'ALL Parameters'!$B:$T,11,FALSE)</f>
        <v>2‰</v>
      </c>
      <c r="J17" s="41" t="str">
        <f>VLOOKUP($B17,'ALL Parameters'!$B:$T,12,FALSE)</f>
        <v>GC -1VM</v>
      </c>
      <c r="K17" s="41" t="str">
        <f>VLOOKUP($B17,'ALL Parameters'!$B:$T,13,FALSE)</f>
        <v>P/C 80/400</v>
      </c>
      <c r="L17" s="41" t="str">
        <f>VLOOKUP($B17,'ALL Parameters'!$B:$T,14,FALSE)</f>
        <v>Level 0</v>
      </c>
      <c r="M17" s="41" t="str">
        <f>VLOOKUP($B17,'ALL Parameters'!$B:$T,15,FALSE)</f>
        <v>140 - 160</v>
      </c>
      <c r="N17" s="41">
        <f>VLOOKUP($B17,'ALL Parameters'!$B:$T,16,FALSE)</f>
        <v>5</v>
      </c>
      <c r="O17" s="41" t="str">
        <f>VLOOKUP($B17,'ALL Parameters'!$B:$T,17,FALSE)</f>
        <v>max. 3800</v>
      </c>
      <c r="P17" s="41" t="str">
        <f>VLOOKUP($B17,'ALL Parameters'!$B:$T,18,FALSE)</f>
        <v>Bratislava Petržalka - traction power AC 15 kV 16,7Hz and AC 25 kV 50Hz</v>
      </c>
      <c r="Q17" s="41" t="str">
        <f>VLOOKUP($B17,'ALL Parameters'!$B:$T,19,FALSE)</f>
        <v>Excellent</v>
      </c>
    </row>
    <row r="18" spans="1:17" ht="25.5" x14ac:dyDescent="0.2">
      <c r="A18" s="41" t="s">
        <v>55</v>
      </c>
      <c r="B18" s="41" t="s">
        <v>136</v>
      </c>
      <c r="C18" s="41" t="str">
        <f>VLOOKUP($B18,'ALL Parameters'!$B:$T,5,FALSE)</f>
        <v>x</v>
      </c>
      <c r="D18" s="41" t="str">
        <f>VLOOKUP($B18,'ALL Parameters'!$B:$T,6,FALSE)</f>
        <v>x</v>
      </c>
      <c r="E18" s="41" t="str">
        <f>VLOOKUP($B18,'ALL Parameters'!$B:$T,7,FALSE)</f>
        <v>25 kV, 50 Hz AC</v>
      </c>
      <c r="F18" s="41">
        <f>VLOOKUP($B18,'ALL Parameters'!$B:$T,8,FALSE)</f>
        <v>690</v>
      </c>
      <c r="G18" s="41" t="str">
        <f>VLOOKUP($B18,'ALL Parameters'!$B:$T,9,FALSE)</f>
        <v>D4</v>
      </c>
      <c r="H18" s="41">
        <f>VLOOKUP($B18,'ALL Parameters'!$B:$T,10,FALSE)</f>
        <v>2</v>
      </c>
      <c r="I18" s="41" t="str">
        <f>VLOOKUP($B18,'ALL Parameters'!$B:$T,11,FALSE)</f>
        <v>8‰</v>
      </c>
      <c r="J18" s="41" t="str">
        <f>VLOOKUP($B18,'ALL Parameters'!$B:$T,12,FALSE)</f>
        <v>GB/1-VM</v>
      </c>
      <c r="K18" s="41" t="str">
        <f>VLOOKUP($B18,'ALL Parameters'!$B:$T,13,FALSE)</f>
        <v>P/C 70/400</v>
      </c>
      <c r="L18" s="41" t="str">
        <f>VLOOKUP($B18,'ALL Parameters'!$B:$T,14,FALSE)</f>
        <v>Level 0</v>
      </c>
      <c r="M18" s="41">
        <f>VLOOKUP($B18,'ALL Parameters'!$B:$T,15,FALSE)</f>
        <v>80</v>
      </c>
      <c r="N18" s="41">
        <f>VLOOKUP($B18,'ALL Parameters'!$B:$T,16,FALSE)</f>
        <v>13</v>
      </c>
      <c r="O18" s="41" t="str">
        <f>VLOOKUP($B18,'ALL Parameters'!$B:$T,17,FALSE)</f>
        <v>max. 3800</v>
      </c>
      <c r="P18" s="41">
        <f>VLOOKUP($B18,'ALL Parameters'!$B:$T,18,FALSE)</f>
        <v>0</v>
      </c>
      <c r="Q18" s="41" t="str">
        <f>VLOOKUP($B18,'ALL Parameters'!$B:$T,19,FALSE)</f>
        <v>Excellent</v>
      </c>
    </row>
    <row r="19" spans="1:17" ht="25.5" x14ac:dyDescent="0.2">
      <c r="A19" s="41" t="s">
        <v>55</v>
      </c>
      <c r="B19" s="41" t="s">
        <v>167</v>
      </c>
      <c r="C19" s="41" t="str">
        <f>VLOOKUP($B19,'ALL Parameters'!$B:$T,5,FALSE)</f>
        <v>x</v>
      </c>
      <c r="D19" s="41" t="str">
        <f>VLOOKUP($B19,'ALL Parameters'!$B:$T,6,FALSE)</f>
        <v>x</v>
      </c>
      <c r="E19" s="41" t="str">
        <f>VLOOKUP($B19,'ALL Parameters'!$B:$T,7,FALSE)</f>
        <v>25 kV, 50 Hz AC</v>
      </c>
      <c r="F19" s="41">
        <f>VLOOKUP($B19,'ALL Parameters'!$B:$T,8,FALSE)</f>
        <v>690</v>
      </c>
      <c r="G19" s="41" t="str">
        <f>VLOOKUP($B19,'ALL Parameters'!$B:$T,9,FALSE)</f>
        <v>D4</v>
      </c>
      <c r="H19" s="41">
        <f>VLOOKUP($B19,'ALL Parameters'!$B:$T,10,FALSE)</f>
        <v>2</v>
      </c>
      <c r="I19" s="41" t="str">
        <f>VLOOKUP($B19,'ALL Parameters'!$B:$T,11,FALSE)</f>
        <v>8‰</v>
      </c>
      <c r="J19" s="41" t="str">
        <f>VLOOKUP($B19,'ALL Parameters'!$B:$T,12,FALSE)</f>
        <v>GB/1-VM</v>
      </c>
      <c r="K19" s="41" t="str">
        <f>VLOOKUP($B19,'ALL Parameters'!$B:$T,13,FALSE)</f>
        <v>P/C 70/400</v>
      </c>
      <c r="L19" s="41" t="str">
        <f>VLOOKUP($B19,'ALL Parameters'!$B:$T,14,FALSE)</f>
        <v>Level 0</v>
      </c>
      <c r="M19" s="41">
        <f>VLOOKUP($B19,'ALL Parameters'!$B:$T,15,FALSE)</f>
        <v>60</v>
      </c>
      <c r="N19" s="41">
        <f>VLOOKUP($B19,'ALL Parameters'!$B:$T,16,FALSE)</f>
        <v>2</v>
      </c>
      <c r="O19" s="41" t="str">
        <f>VLOOKUP($B19,'ALL Parameters'!$B:$T,17,FALSE)</f>
        <v>max. 3800</v>
      </c>
      <c r="P19" s="41">
        <f>VLOOKUP($B19,'ALL Parameters'!$B:$T,18,FALSE)</f>
        <v>0</v>
      </c>
      <c r="Q19" s="41" t="str">
        <f>VLOOKUP($B19,'ALL Parameters'!$B:$T,19,FALSE)</f>
        <v>Excellent</v>
      </c>
    </row>
    <row r="20" spans="1:17" ht="25.5" x14ac:dyDescent="0.2">
      <c r="A20" s="41" t="s">
        <v>55</v>
      </c>
      <c r="B20" s="41" t="s">
        <v>135</v>
      </c>
      <c r="C20" s="41" t="str">
        <f>VLOOKUP($B20,'ALL Parameters'!$B:$T,5,FALSE)</f>
        <v>x</v>
      </c>
      <c r="D20" s="41" t="str">
        <f>VLOOKUP($B20,'ALL Parameters'!$B:$T,6,FALSE)</f>
        <v>x</v>
      </c>
      <c r="E20" s="41" t="str">
        <f>VLOOKUP($B20,'ALL Parameters'!$B:$T,7,FALSE)</f>
        <v>25 kV, 50 Hz AC</v>
      </c>
      <c r="F20" s="41">
        <f>VLOOKUP($B20,'ALL Parameters'!$B:$T,8,FALSE)</f>
        <v>690</v>
      </c>
      <c r="G20" s="41" t="str">
        <f>VLOOKUP($B20,'ALL Parameters'!$B:$T,9,FALSE)</f>
        <v>D4</v>
      </c>
      <c r="H20" s="41">
        <f>VLOOKUP($B20,'ALL Parameters'!$B:$T,10,FALSE)</f>
        <v>1</v>
      </c>
      <c r="I20" s="41" t="str">
        <f>VLOOKUP($B20,'ALL Parameters'!$B:$T,11,FALSE)</f>
        <v>3-4‰</v>
      </c>
      <c r="J20" s="41" t="str">
        <f>VLOOKUP($B20,'ALL Parameters'!$B:$T,12,FALSE)</f>
        <v>GB/1-VM</v>
      </c>
      <c r="K20" s="41" t="str">
        <f>VLOOKUP($B20,'ALL Parameters'!$B:$T,13,FALSE)</f>
        <v>P/C 70/400</v>
      </c>
      <c r="L20" s="41" t="str">
        <f>VLOOKUP($B20,'ALL Parameters'!$B:$T,14,FALSE)</f>
        <v>Level 0</v>
      </c>
      <c r="M20" s="41">
        <f>VLOOKUP($B20,'ALL Parameters'!$B:$T,15,FALSE)</f>
        <v>60</v>
      </c>
      <c r="N20" s="41">
        <f>VLOOKUP($B20,'ALL Parameters'!$B:$T,16,FALSE)</f>
        <v>1.3</v>
      </c>
      <c r="O20" s="41" t="str">
        <f>VLOOKUP($B20,'ALL Parameters'!$B:$T,17,FALSE)</f>
        <v>max. 3800</v>
      </c>
      <c r="P20" s="41">
        <f>VLOOKUP($B20,'ALL Parameters'!$B:$T,18,FALSE)</f>
        <v>0</v>
      </c>
      <c r="Q20" s="41" t="str">
        <f>VLOOKUP($B20,'ALL Parameters'!$B:$T,19,FALSE)</f>
        <v>Excellent</v>
      </c>
    </row>
    <row r="21" spans="1:17" ht="25.5" x14ac:dyDescent="0.2">
      <c r="A21" s="41" t="s">
        <v>55</v>
      </c>
      <c r="B21" s="41" t="s">
        <v>134</v>
      </c>
      <c r="C21" s="41" t="str">
        <f>VLOOKUP($B21,'ALL Parameters'!$B:$T,5,FALSE)</f>
        <v>x</v>
      </c>
      <c r="D21" s="41" t="str">
        <f>VLOOKUP($B21,'ALL Parameters'!$B:$T,6,FALSE)</f>
        <v>x</v>
      </c>
      <c r="E21" s="41" t="str">
        <f>VLOOKUP($B21,'ALL Parameters'!$B:$T,7,FALSE)</f>
        <v>25 kV, 50 Hz AC</v>
      </c>
      <c r="F21" s="41">
        <f>VLOOKUP($B21,'ALL Parameters'!$B:$T,8,FALSE)</f>
        <v>700</v>
      </c>
      <c r="G21" s="41" t="str">
        <f>VLOOKUP($B21,'ALL Parameters'!$B:$T,9,FALSE)</f>
        <v>D4</v>
      </c>
      <c r="H21" s="41">
        <f>VLOOKUP($B21,'ALL Parameters'!$B:$T,10,FALSE)</f>
        <v>2</v>
      </c>
      <c r="I21" s="41" t="str">
        <f>VLOOKUP($B21,'ALL Parameters'!$B:$T,11,FALSE)</f>
        <v>3-8‰</v>
      </c>
      <c r="J21" s="41" t="str">
        <f>VLOOKUP($B21,'ALL Parameters'!$B:$T,12,FALSE)</f>
        <v>GB/1-VM</v>
      </c>
      <c r="K21" s="41" t="str">
        <f>VLOOKUP($B21,'ALL Parameters'!$B:$T,13,FALSE)</f>
        <v>P/C 70/400</v>
      </c>
      <c r="L21" s="41" t="str">
        <f>VLOOKUP($B21,'ALL Parameters'!$B:$T,14,FALSE)</f>
        <v>Level STM</v>
      </c>
      <c r="M21" s="41">
        <f>VLOOKUP($B21,'ALL Parameters'!$B:$T,15,FALSE)</f>
        <v>120</v>
      </c>
      <c r="N21" s="41">
        <f>VLOOKUP($B21,'ALL Parameters'!$B:$T,16,FALSE)</f>
        <v>4.2</v>
      </c>
      <c r="O21" s="41" t="str">
        <f>VLOOKUP($B21,'ALL Parameters'!$B:$T,17,FALSE)</f>
        <v>max. 3800</v>
      </c>
      <c r="P21" s="41">
        <f>VLOOKUP($B21,'ALL Parameters'!$B:$T,18,FALSE)</f>
        <v>0</v>
      </c>
      <c r="Q21" s="41" t="str">
        <f>VLOOKUP($B21,'ALL Parameters'!$B:$T,19,FALSE)</f>
        <v>Excellent</v>
      </c>
    </row>
    <row r="22" spans="1:17" ht="25.5" x14ac:dyDescent="0.2">
      <c r="A22" s="41" t="s">
        <v>55</v>
      </c>
      <c r="B22" s="41" t="s">
        <v>271</v>
      </c>
      <c r="C22" s="41" t="str">
        <f>VLOOKUP($B22,'ALL Parameters'!$B:$T,5,FALSE)</f>
        <v>x</v>
      </c>
      <c r="D22" s="41" t="str">
        <f>VLOOKUP($B22,'ALL Parameters'!$B:$T,6,FALSE)</f>
        <v>x</v>
      </c>
      <c r="E22" s="41" t="str">
        <f>VLOOKUP($B22,'ALL Parameters'!$B:$T,7,FALSE)</f>
        <v>25 kV, 50 Hz AC</v>
      </c>
      <c r="F22" s="41">
        <f>VLOOKUP($B22,'ALL Parameters'!$B:$T,8,FALSE)</f>
        <v>700</v>
      </c>
      <c r="G22" s="41" t="str">
        <f>VLOOKUP($B22,'ALL Parameters'!$B:$T,9,FALSE)</f>
        <v>D4</v>
      </c>
      <c r="H22" s="41">
        <f>VLOOKUP($B22,'ALL Parameters'!$B:$T,10,FALSE)</f>
        <v>2</v>
      </c>
      <c r="I22" s="41" t="str">
        <f>VLOOKUP($B22,'ALL Parameters'!$B:$T,11,FALSE)</f>
        <v>4-8‰</v>
      </c>
      <c r="J22" s="41" t="str">
        <f>VLOOKUP($B22,'ALL Parameters'!$B:$T,12,FALSE)</f>
        <v>GB/1-VM</v>
      </c>
      <c r="K22" s="41" t="str">
        <f>VLOOKUP($B22,'ALL Parameters'!$B:$T,13,FALSE)</f>
        <v>P/C 70/400</v>
      </c>
      <c r="L22" s="41" t="str">
        <f>VLOOKUP($B22,'ALL Parameters'!$B:$T,14,FALSE)</f>
        <v>Level 0, STM</v>
      </c>
      <c r="M22" s="41" t="str">
        <f>VLOOKUP($B22,'ALL Parameters'!$B:$T,15,FALSE)</f>
        <v>120-140</v>
      </c>
      <c r="N22" s="41">
        <f>VLOOKUP($B22,'ALL Parameters'!$B:$T,16,FALSE)</f>
        <v>140</v>
      </c>
      <c r="O22" s="41" t="str">
        <f>VLOOKUP($B22,'ALL Parameters'!$B:$T,17,FALSE)</f>
        <v>max. 3800</v>
      </c>
      <c r="P22" s="41">
        <f>VLOOKUP($B22,'ALL Parameters'!$B:$T,18,FALSE)</f>
        <v>0</v>
      </c>
      <c r="Q22" s="41" t="str">
        <f>VLOOKUP($B22,'ALL Parameters'!$B:$T,19,FALSE)</f>
        <v>Excellent</v>
      </c>
    </row>
    <row r="23" spans="1:17" ht="25.5" x14ac:dyDescent="0.2">
      <c r="A23" s="41" t="s">
        <v>55</v>
      </c>
      <c r="B23" s="41" t="s">
        <v>474</v>
      </c>
      <c r="C23" s="41" t="str">
        <f>VLOOKUP($B23,'ALL Parameters'!$B:$T,5,FALSE)</f>
        <v>x</v>
      </c>
      <c r="D23" s="41" t="str">
        <f>VLOOKUP($B23,'ALL Parameters'!$B:$T,6,FALSE)</f>
        <v>x</v>
      </c>
      <c r="E23" s="41" t="str">
        <f>VLOOKUP($B23,'ALL Parameters'!$B:$T,7,FALSE)</f>
        <v>25 kV, 50 Hz AC</v>
      </c>
      <c r="F23" s="41">
        <f>VLOOKUP($B23,'ALL Parameters'!$B:$T,8,FALSE)</f>
        <v>620</v>
      </c>
      <c r="G23" s="41" t="str">
        <f>VLOOKUP($B23,'ALL Parameters'!$B:$T,9,FALSE)</f>
        <v>D4</v>
      </c>
      <c r="H23" s="41">
        <f>VLOOKUP($B23,'ALL Parameters'!$B:$T,10,FALSE)</f>
        <v>1</v>
      </c>
      <c r="I23" s="41" t="str">
        <f>VLOOKUP($B23,'ALL Parameters'!$B:$T,11,FALSE)</f>
        <v>5-8‰</v>
      </c>
      <c r="J23" s="41" t="str">
        <f>VLOOKUP($B23,'ALL Parameters'!$B:$T,12,FALSE)</f>
        <v>GB/1-VM</v>
      </c>
      <c r="K23" s="41" t="str">
        <f>VLOOKUP($B23,'ALL Parameters'!$B:$T,13,FALSE)</f>
        <v>P/C 70/400</v>
      </c>
      <c r="L23" s="41" t="str">
        <f>VLOOKUP($B23,'ALL Parameters'!$B:$T,14,FALSE)</f>
        <v>Level 0</v>
      </c>
      <c r="M23" s="41" t="str">
        <f>VLOOKUP($B23,'ALL Parameters'!$B:$T,15,FALSE)</f>
        <v>60-100</v>
      </c>
      <c r="N23" s="41">
        <f>VLOOKUP($B23,'ALL Parameters'!$B:$T,16,FALSE)</f>
        <v>37</v>
      </c>
      <c r="O23" s="41" t="str">
        <f>VLOOKUP($B23,'ALL Parameters'!$B:$T,17,FALSE)</f>
        <v>max. 3800</v>
      </c>
      <c r="P23" s="41">
        <f>VLOOKUP($B23,'ALL Parameters'!$B:$T,18,FALSE)</f>
        <v>0</v>
      </c>
      <c r="Q23" s="41" t="str">
        <f>VLOOKUP($B23,'ALL Parameters'!$B:$T,19,FALSE)</f>
        <v>Excellent</v>
      </c>
    </row>
    <row r="24" spans="1:17" ht="25.5" x14ac:dyDescent="0.2">
      <c r="A24" s="41" t="s">
        <v>77</v>
      </c>
      <c r="B24" s="41" t="s">
        <v>473</v>
      </c>
      <c r="C24" s="41">
        <f>VLOOKUP($B24,'ALL Parameters'!$B:$T,5,FALSE)</f>
        <v>0</v>
      </c>
      <c r="D24" s="41" t="str">
        <f>VLOOKUP($B24,'ALL Parameters'!$B:$T,6,FALSE)</f>
        <v>x</v>
      </c>
      <c r="E24" s="41" t="str">
        <f>VLOOKUP($B24,'ALL Parameters'!$B:$T,7,FALSE)</f>
        <v>25 kV, 50 Hz AC</v>
      </c>
      <c r="F24" s="41">
        <f>VLOOKUP($B24,'ALL Parameters'!$B:$T,8,FALSE)</f>
        <v>750</v>
      </c>
      <c r="G24" s="41" t="str">
        <f>VLOOKUP($B24,'ALL Parameters'!$B:$T,9,FALSE)</f>
        <v>CM2</v>
      </c>
      <c r="H24" s="41">
        <f>VLOOKUP($B24,'ALL Parameters'!$B:$T,10,FALSE)</f>
        <v>1</v>
      </c>
      <c r="I24" s="41" t="str">
        <f>VLOOKUP($B24,'ALL Parameters'!$B:$T,11,FALSE)</f>
        <v>&lt; 4,3‰</v>
      </c>
      <c r="J24" s="41" t="str">
        <f>VLOOKUP($B24,'ALL Parameters'!$B:$T,12,FALSE)</f>
        <v>GC</v>
      </c>
      <c r="K24" s="41" t="str">
        <f>VLOOKUP($B24,'ALL Parameters'!$B:$T,13,FALSE)</f>
        <v>P/C 70/400</v>
      </c>
      <c r="L24" s="41">
        <f>VLOOKUP($B24,'ALL Parameters'!$B:$T,14,FALSE)</f>
        <v>0</v>
      </c>
      <c r="M24" s="41">
        <f>VLOOKUP($B24,'ALL Parameters'!$B:$T,15,FALSE)</f>
        <v>80</v>
      </c>
      <c r="N24" s="41">
        <f>VLOOKUP($B24,'ALL Parameters'!$B:$T,16,FALSE)</f>
        <v>0</v>
      </c>
      <c r="O24" s="41" t="str">
        <f>VLOOKUP($B24,'ALL Parameters'!$B:$T,17,FALSE)</f>
        <v>depends on the loco</v>
      </c>
      <c r="P24" s="41">
        <f>VLOOKUP($B24,'ALL Parameters'!$B:$T,18,FALSE)</f>
        <v>0</v>
      </c>
      <c r="Q24" s="41">
        <f>VLOOKUP($B24,'ALL Parameters'!$B:$T,19,FALSE)</f>
        <v>0</v>
      </c>
    </row>
    <row r="25" spans="1:17" x14ac:dyDescent="0.2">
      <c r="A25" s="61" t="s">
        <v>595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25.5" x14ac:dyDescent="0.2">
      <c r="A26" s="41" t="s">
        <v>24</v>
      </c>
      <c r="B26" s="41" t="s">
        <v>408</v>
      </c>
      <c r="C26" s="41" t="str">
        <f>VLOOKUP($B26,'ALL Parameters'!$B:$T,5,FALSE)</f>
        <v>x</v>
      </c>
      <c r="D26" s="41" t="str">
        <f>VLOOKUP($B26,'ALL Parameters'!$B:$T,6,FALSE)</f>
        <v>x</v>
      </c>
      <c r="E26" s="41" t="str">
        <f>VLOOKUP($B26,'ALL Parameters'!$B:$T,7,FALSE)</f>
        <v>15 kV, 16.7Hz AC</v>
      </c>
      <c r="F26" s="41">
        <f>VLOOKUP($B26,'ALL Parameters'!$B:$T,8,FALSE)</f>
        <v>700</v>
      </c>
      <c r="G26" s="41" t="str">
        <f>VLOOKUP($B26,'ALL Parameters'!$B:$T,9,FALSE)</f>
        <v>D4: 22,5t (8,0 t/m)</v>
      </c>
      <c r="H26" s="41">
        <f>VLOOKUP($B26,'ALL Parameters'!$B:$T,10,FALSE)</f>
        <v>2</v>
      </c>
      <c r="I26" s="41" t="str">
        <f>VLOOKUP($B26,'ALL Parameters'!$B:$T,11,FALSE)</f>
        <v>16‰</v>
      </c>
      <c r="J26" s="41" t="str">
        <f>VLOOKUP($B26,'ALL Parameters'!$B:$T,12,FALSE)</f>
        <v>GA, G1, G2</v>
      </c>
      <c r="K26" s="41">
        <f>VLOOKUP($B26,'ALL Parameters'!$B:$T,13,FALSE)</f>
        <v>0</v>
      </c>
      <c r="L26" s="41" t="str">
        <f>VLOOKUP($B26,'ALL Parameters'!$B:$T,14,FALSE)</f>
        <v>PZB</v>
      </c>
      <c r="M26" s="41">
        <f>VLOOKUP($B26,'ALL Parameters'!$B:$T,15,FALSE)</f>
        <v>120</v>
      </c>
      <c r="N26" s="41">
        <f>VLOOKUP($B26,'ALL Parameters'!$B:$T,16,FALSE)</f>
        <v>55</v>
      </c>
      <c r="O26" s="41">
        <f>VLOOKUP($B26,'ALL Parameters'!$B:$T,17,FALSE)</f>
        <v>1350</v>
      </c>
      <c r="P26" s="41" t="str">
        <f>VLOOKUP($B26,'ALL Parameters'!$B:$T,18,FALSE)</f>
        <v>Capacity low, depends on time</v>
      </c>
      <c r="Q26" s="41">
        <f>VLOOKUP($B26,'ALL Parameters'!$B:$T,19,FALSE)</f>
        <v>0</v>
      </c>
    </row>
    <row r="27" spans="1:17" ht="25.5" x14ac:dyDescent="0.2">
      <c r="A27" s="41" t="s">
        <v>24</v>
      </c>
      <c r="B27" s="41" t="s">
        <v>40</v>
      </c>
      <c r="C27" s="41" t="str">
        <f>VLOOKUP($B27,'ALL Parameters'!$B:$T,5,FALSE)</f>
        <v>x</v>
      </c>
      <c r="D27" s="41" t="str">
        <f>VLOOKUP($B27,'ALL Parameters'!$B:$T,6,FALSE)</f>
        <v>x</v>
      </c>
      <c r="E27" s="41" t="str">
        <f>VLOOKUP($B27,'ALL Parameters'!$B:$T,7,FALSE)</f>
        <v>15 kV, 16.7Hz AC</v>
      </c>
      <c r="F27" s="41">
        <f>VLOOKUP($B27,'ALL Parameters'!$B:$T,8,FALSE)</f>
        <v>590</v>
      </c>
      <c r="G27" s="41" t="str">
        <f>VLOOKUP($B27,'ALL Parameters'!$B:$T,9,FALSE)</f>
        <v>D4: 22,5t (8,0 t/m)</v>
      </c>
      <c r="H27" s="41">
        <f>VLOOKUP($B27,'ALL Parameters'!$B:$T,10,FALSE)</f>
        <v>1</v>
      </c>
      <c r="I27" s="41" t="str">
        <f>VLOOKUP($B27,'ALL Parameters'!$B:$T,11,FALSE)</f>
        <v>12,5‰</v>
      </c>
      <c r="J27" s="41" t="str">
        <f>VLOOKUP($B27,'ALL Parameters'!$B:$T,12,FALSE)</f>
        <v>GA, G1, G2</v>
      </c>
      <c r="K27" s="41" t="str">
        <f>VLOOKUP($B27,'ALL Parameters'!$B:$T,13,FALSE)</f>
        <v>P/C 80/410</v>
      </c>
      <c r="L27" s="41" t="str">
        <f>VLOOKUP($B27,'ALL Parameters'!$B:$T,14,FALSE)</f>
        <v>PZB</v>
      </c>
      <c r="M27" s="41">
        <f>VLOOKUP($B27,'ALL Parameters'!$B:$T,15,FALSE)</f>
        <v>160</v>
      </c>
      <c r="N27" s="41">
        <f>VLOOKUP($B27,'ALL Parameters'!$B:$T,16,FALSE)</f>
        <v>20</v>
      </c>
      <c r="O27" s="41" t="str">
        <f>VLOOKUP($B27,'ALL Parameters'!$B:$T,17,FALSE)</f>
        <v>1650 one loco (1216)</v>
      </c>
      <c r="P27" s="41" t="str">
        <f>VLOOKUP($B27,'ALL Parameters'!$B:$T,18,FALSE)</f>
        <v>Border: Bratislava Petržalka</v>
      </c>
      <c r="Q27" s="41">
        <f>VLOOKUP($B27,'ALL Parameters'!$B:$T,19,FALSE)</f>
        <v>0</v>
      </c>
    </row>
    <row r="28" spans="1:17" ht="51" x14ac:dyDescent="0.2">
      <c r="A28" s="7" t="s">
        <v>55</v>
      </c>
      <c r="B28" s="41" t="s">
        <v>102</v>
      </c>
      <c r="C28" s="41" t="str">
        <f>VLOOKUP($B28,'ALL Parameters'!$B:$T,5,FALSE)</f>
        <v>x</v>
      </c>
      <c r="D28" s="41" t="str">
        <f>VLOOKUP($B28,'ALL Parameters'!$B:$T,6,FALSE)</f>
        <v>x</v>
      </c>
      <c r="E28" s="41" t="str">
        <f>VLOOKUP($B28,'ALL Parameters'!$B:$T,7,FALSE)</f>
        <v>15 kV, 16.7Hz AC</v>
      </c>
      <c r="F28" s="41">
        <f>VLOOKUP($B28,'ALL Parameters'!$B:$T,8,FALSE)</f>
        <v>690</v>
      </c>
      <c r="G28" s="41" t="str">
        <f>VLOOKUP($B28,'ALL Parameters'!$B:$T,9,FALSE)</f>
        <v>D4</v>
      </c>
      <c r="H28" s="41">
        <f>VLOOKUP($B28,'ALL Parameters'!$B:$T,10,FALSE)</f>
        <v>1</v>
      </c>
      <c r="I28" s="41" t="str">
        <f>VLOOKUP($B28,'ALL Parameters'!$B:$T,11,FALSE)</f>
        <v>2‰</v>
      </c>
      <c r="J28" s="41" t="str">
        <f>VLOOKUP($B28,'ALL Parameters'!$B:$T,12,FALSE)</f>
        <v>GC -1VM</v>
      </c>
      <c r="K28" s="41" t="str">
        <f>VLOOKUP($B28,'ALL Parameters'!$B:$T,13,FALSE)</f>
        <v>P/C 80/400</v>
      </c>
      <c r="L28" s="41" t="str">
        <f>VLOOKUP($B28,'ALL Parameters'!$B:$T,14,FALSE)</f>
        <v>Level 0</v>
      </c>
      <c r="M28" s="41" t="str">
        <f>VLOOKUP($B28,'ALL Parameters'!$B:$T,15,FALSE)</f>
        <v>140 - 160</v>
      </c>
      <c r="N28" s="41">
        <f>VLOOKUP($B28,'ALL Parameters'!$B:$T,16,FALSE)</f>
        <v>5</v>
      </c>
      <c r="O28" s="41" t="str">
        <f>VLOOKUP($B28,'ALL Parameters'!$B:$T,17,FALSE)</f>
        <v>max. 3800</v>
      </c>
      <c r="P28" s="41" t="str">
        <f>VLOOKUP($B28,'ALL Parameters'!$B:$T,18,FALSE)</f>
        <v>Bratislava Petržalka - traction power AC 15 kV 16,7Hz and AC 25 kV 50Hz</v>
      </c>
      <c r="Q28" s="41" t="str">
        <f>VLOOKUP($B28,'ALL Parameters'!$B:$T,19,FALSE)</f>
        <v>Excellent</v>
      </c>
    </row>
    <row r="29" spans="1:17" ht="25.5" x14ac:dyDescent="0.2">
      <c r="A29" s="7" t="s">
        <v>55</v>
      </c>
      <c r="B29" s="41" t="s">
        <v>136</v>
      </c>
      <c r="C29" s="41" t="str">
        <f>VLOOKUP($B29,'ALL Parameters'!$B:$T,5,FALSE)</f>
        <v>x</v>
      </c>
      <c r="D29" s="41" t="str">
        <f>VLOOKUP($B29,'ALL Parameters'!$B:$T,6,FALSE)</f>
        <v>x</v>
      </c>
      <c r="E29" s="41" t="str">
        <f>VLOOKUP($B29,'ALL Parameters'!$B:$T,7,FALSE)</f>
        <v>25 kV, 50 Hz AC</v>
      </c>
      <c r="F29" s="41">
        <f>VLOOKUP($B29,'ALL Parameters'!$B:$T,8,FALSE)</f>
        <v>690</v>
      </c>
      <c r="G29" s="41" t="str">
        <f>VLOOKUP($B29,'ALL Parameters'!$B:$T,9,FALSE)</f>
        <v>D4</v>
      </c>
      <c r="H29" s="41">
        <f>VLOOKUP($B29,'ALL Parameters'!$B:$T,10,FALSE)</f>
        <v>2</v>
      </c>
      <c r="I29" s="41" t="str">
        <f>VLOOKUP($B29,'ALL Parameters'!$B:$T,11,FALSE)</f>
        <v>8‰</v>
      </c>
      <c r="J29" s="41" t="str">
        <f>VLOOKUP($B29,'ALL Parameters'!$B:$T,12,FALSE)</f>
        <v>GB/1-VM</v>
      </c>
      <c r="K29" s="41" t="str">
        <f>VLOOKUP($B29,'ALL Parameters'!$B:$T,13,FALSE)</f>
        <v>P/C 70/400</v>
      </c>
      <c r="L29" s="41" t="str">
        <f>VLOOKUP($B29,'ALL Parameters'!$B:$T,14,FALSE)</f>
        <v>Level 0</v>
      </c>
      <c r="M29" s="41">
        <f>VLOOKUP($B29,'ALL Parameters'!$B:$T,15,FALSE)</f>
        <v>80</v>
      </c>
      <c r="N29" s="41">
        <f>VLOOKUP($B29,'ALL Parameters'!$B:$T,16,FALSE)</f>
        <v>13</v>
      </c>
      <c r="O29" s="41" t="str">
        <f>VLOOKUP($B29,'ALL Parameters'!$B:$T,17,FALSE)</f>
        <v>max. 3800</v>
      </c>
      <c r="P29" s="41">
        <f>VLOOKUP($B29,'ALL Parameters'!$B:$T,18,FALSE)</f>
        <v>0</v>
      </c>
      <c r="Q29" s="41" t="str">
        <f>VLOOKUP($B29,'ALL Parameters'!$B:$T,19,FALSE)</f>
        <v>Excellent</v>
      </c>
    </row>
    <row r="30" spans="1:17" ht="25.5" x14ac:dyDescent="0.2">
      <c r="A30" s="7" t="s">
        <v>55</v>
      </c>
      <c r="B30" s="41" t="s">
        <v>167</v>
      </c>
      <c r="C30" s="41" t="str">
        <f>VLOOKUP($B30,'ALL Parameters'!$B:$T,5,FALSE)</f>
        <v>x</v>
      </c>
      <c r="D30" s="41" t="str">
        <f>VLOOKUP($B30,'ALL Parameters'!$B:$T,6,FALSE)</f>
        <v>x</v>
      </c>
      <c r="E30" s="41" t="str">
        <f>VLOOKUP($B30,'ALL Parameters'!$B:$T,7,FALSE)</f>
        <v>25 kV, 50 Hz AC</v>
      </c>
      <c r="F30" s="41">
        <f>VLOOKUP($B30,'ALL Parameters'!$B:$T,8,FALSE)</f>
        <v>690</v>
      </c>
      <c r="G30" s="41" t="str">
        <f>VLOOKUP($B30,'ALL Parameters'!$B:$T,9,FALSE)</f>
        <v>D4</v>
      </c>
      <c r="H30" s="41">
        <f>VLOOKUP($B30,'ALL Parameters'!$B:$T,10,FALSE)</f>
        <v>2</v>
      </c>
      <c r="I30" s="41" t="str">
        <f>VLOOKUP($B30,'ALL Parameters'!$B:$T,11,FALSE)</f>
        <v>8‰</v>
      </c>
      <c r="J30" s="41" t="str">
        <f>VLOOKUP($B30,'ALL Parameters'!$B:$T,12,FALSE)</f>
        <v>GB/1-VM</v>
      </c>
      <c r="K30" s="41" t="str">
        <f>VLOOKUP($B30,'ALL Parameters'!$B:$T,13,FALSE)</f>
        <v>P/C 70/400</v>
      </c>
      <c r="L30" s="41" t="str">
        <f>VLOOKUP($B30,'ALL Parameters'!$B:$T,14,FALSE)</f>
        <v>Level 0</v>
      </c>
      <c r="M30" s="41">
        <f>VLOOKUP($B30,'ALL Parameters'!$B:$T,15,FALSE)</f>
        <v>60</v>
      </c>
      <c r="N30" s="41">
        <f>VLOOKUP($B30,'ALL Parameters'!$B:$T,16,FALSE)</f>
        <v>2</v>
      </c>
      <c r="O30" s="41" t="str">
        <f>VLOOKUP($B30,'ALL Parameters'!$B:$T,17,FALSE)</f>
        <v>max. 3800</v>
      </c>
      <c r="P30" s="41">
        <f>VLOOKUP($B30,'ALL Parameters'!$B:$T,18,FALSE)</f>
        <v>0</v>
      </c>
      <c r="Q30" s="41" t="str">
        <f>VLOOKUP($B30,'ALL Parameters'!$B:$T,19,FALSE)</f>
        <v>Excellent</v>
      </c>
    </row>
    <row r="31" spans="1:17" ht="25.5" x14ac:dyDescent="0.2">
      <c r="A31" s="7" t="s">
        <v>55</v>
      </c>
      <c r="B31" s="41" t="s">
        <v>135</v>
      </c>
      <c r="C31" s="41" t="str">
        <f>VLOOKUP($B31,'ALL Parameters'!$B:$T,5,FALSE)</f>
        <v>x</v>
      </c>
      <c r="D31" s="41" t="str">
        <f>VLOOKUP($B31,'ALL Parameters'!$B:$T,6,FALSE)</f>
        <v>x</v>
      </c>
      <c r="E31" s="41" t="str">
        <f>VLOOKUP($B31,'ALL Parameters'!$B:$T,7,FALSE)</f>
        <v>25 kV, 50 Hz AC</v>
      </c>
      <c r="F31" s="41">
        <f>VLOOKUP($B31,'ALL Parameters'!$B:$T,8,FALSE)</f>
        <v>690</v>
      </c>
      <c r="G31" s="41" t="str">
        <f>VLOOKUP($B31,'ALL Parameters'!$B:$T,9,FALSE)</f>
        <v>D4</v>
      </c>
      <c r="H31" s="41">
        <f>VLOOKUP($B31,'ALL Parameters'!$B:$T,10,FALSE)</f>
        <v>1</v>
      </c>
      <c r="I31" s="41" t="str">
        <f>VLOOKUP($B31,'ALL Parameters'!$B:$T,11,FALSE)</f>
        <v>3-4‰</v>
      </c>
      <c r="J31" s="41" t="str">
        <f>VLOOKUP($B31,'ALL Parameters'!$B:$T,12,FALSE)</f>
        <v>GB/1-VM</v>
      </c>
      <c r="K31" s="41" t="str">
        <f>VLOOKUP($B31,'ALL Parameters'!$B:$T,13,FALSE)</f>
        <v>P/C 70/400</v>
      </c>
      <c r="L31" s="41" t="str">
        <f>VLOOKUP($B31,'ALL Parameters'!$B:$T,14,FALSE)</f>
        <v>Level 0</v>
      </c>
      <c r="M31" s="41">
        <f>VLOOKUP($B31,'ALL Parameters'!$B:$T,15,FALSE)</f>
        <v>60</v>
      </c>
      <c r="N31" s="41">
        <f>VLOOKUP($B31,'ALL Parameters'!$B:$T,16,FALSE)</f>
        <v>1.3</v>
      </c>
      <c r="O31" s="41" t="str">
        <f>VLOOKUP($B31,'ALL Parameters'!$B:$T,17,FALSE)</f>
        <v>max. 3800</v>
      </c>
      <c r="P31" s="41">
        <f>VLOOKUP($B31,'ALL Parameters'!$B:$T,18,FALSE)</f>
        <v>0</v>
      </c>
      <c r="Q31" s="41" t="str">
        <f>VLOOKUP($B31,'ALL Parameters'!$B:$T,19,FALSE)</f>
        <v>Excellent</v>
      </c>
    </row>
    <row r="32" spans="1:17" ht="25.5" x14ac:dyDescent="0.2">
      <c r="A32" s="7" t="s">
        <v>55</v>
      </c>
      <c r="B32" s="41" t="s">
        <v>134</v>
      </c>
      <c r="C32" s="41" t="str">
        <f>VLOOKUP($B32,'ALL Parameters'!$B:$T,5,FALSE)</f>
        <v>x</v>
      </c>
      <c r="D32" s="41" t="str">
        <f>VLOOKUP($B32,'ALL Parameters'!$B:$T,6,FALSE)</f>
        <v>x</v>
      </c>
      <c r="E32" s="41" t="str">
        <f>VLOOKUP($B32,'ALL Parameters'!$B:$T,7,FALSE)</f>
        <v>25 kV, 50 Hz AC</v>
      </c>
      <c r="F32" s="41">
        <f>VLOOKUP($B32,'ALL Parameters'!$B:$T,8,FALSE)</f>
        <v>700</v>
      </c>
      <c r="G32" s="41" t="str">
        <f>VLOOKUP($B32,'ALL Parameters'!$B:$T,9,FALSE)</f>
        <v>D4</v>
      </c>
      <c r="H32" s="41">
        <f>VLOOKUP($B32,'ALL Parameters'!$B:$T,10,FALSE)</f>
        <v>2</v>
      </c>
      <c r="I32" s="41" t="str">
        <f>VLOOKUP($B32,'ALL Parameters'!$B:$T,11,FALSE)</f>
        <v>3-8‰</v>
      </c>
      <c r="J32" s="41" t="str">
        <f>VLOOKUP($B32,'ALL Parameters'!$B:$T,12,FALSE)</f>
        <v>GB/1-VM</v>
      </c>
      <c r="K32" s="41" t="str">
        <f>VLOOKUP($B32,'ALL Parameters'!$B:$T,13,FALSE)</f>
        <v>P/C 70/400</v>
      </c>
      <c r="L32" s="41" t="str">
        <f>VLOOKUP($B32,'ALL Parameters'!$B:$T,14,FALSE)</f>
        <v>Level STM</v>
      </c>
      <c r="M32" s="41">
        <f>VLOOKUP($B32,'ALL Parameters'!$B:$T,15,FALSE)</f>
        <v>120</v>
      </c>
      <c r="N32" s="41">
        <f>VLOOKUP($B32,'ALL Parameters'!$B:$T,16,FALSE)</f>
        <v>4.2</v>
      </c>
      <c r="O32" s="41" t="str">
        <f>VLOOKUP($B32,'ALL Parameters'!$B:$T,17,FALSE)</f>
        <v>max. 3800</v>
      </c>
      <c r="P32" s="41">
        <f>VLOOKUP($B32,'ALL Parameters'!$B:$T,18,FALSE)</f>
        <v>0</v>
      </c>
      <c r="Q32" s="41" t="str">
        <f>VLOOKUP($B32,'ALL Parameters'!$B:$T,19,FALSE)</f>
        <v>Excellent</v>
      </c>
    </row>
    <row r="33" spans="1:17" ht="25.5" x14ac:dyDescent="0.2">
      <c r="A33" s="41" t="s">
        <v>55</v>
      </c>
      <c r="B33" s="41" t="s">
        <v>271</v>
      </c>
      <c r="C33" s="41" t="str">
        <f>VLOOKUP($B33,'ALL Parameters'!$B:$T,5,FALSE)</f>
        <v>x</v>
      </c>
      <c r="D33" s="41" t="str">
        <f>VLOOKUP($B33,'ALL Parameters'!$B:$T,6,FALSE)</f>
        <v>x</v>
      </c>
      <c r="E33" s="41" t="str">
        <f>VLOOKUP($B33,'ALL Parameters'!$B:$T,7,FALSE)</f>
        <v>25 kV, 50 Hz AC</v>
      </c>
      <c r="F33" s="41">
        <f>VLOOKUP($B33,'ALL Parameters'!$B:$T,8,FALSE)</f>
        <v>700</v>
      </c>
      <c r="G33" s="41" t="str">
        <f>VLOOKUP($B33,'ALL Parameters'!$B:$T,9,FALSE)</f>
        <v>D4</v>
      </c>
      <c r="H33" s="41">
        <f>VLOOKUP($B33,'ALL Parameters'!$B:$T,10,FALSE)</f>
        <v>2</v>
      </c>
      <c r="I33" s="41" t="str">
        <f>VLOOKUP($B33,'ALL Parameters'!$B:$T,11,FALSE)</f>
        <v>4-8‰</v>
      </c>
      <c r="J33" s="41" t="str">
        <f>VLOOKUP($B33,'ALL Parameters'!$B:$T,12,FALSE)</f>
        <v>GB/1-VM</v>
      </c>
      <c r="K33" s="41" t="str">
        <f>VLOOKUP($B33,'ALL Parameters'!$B:$T,13,FALSE)</f>
        <v>P/C 70/400</v>
      </c>
      <c r="L33" s="41" t="str">
        <f>VLOOKUP($B33,'ALL Parameters'!$B:$T,14,FALSE)</f>
        <v>Level 0, STM</v>
      </c>
      <c r="M33" s="41" t="str">
        <f>VLOOKUP($B33,'ALL Parameters'!$B:$T,15,FALSE)</f>
        <v>120-140</v>
      </c>
      <c r="N33" s="41">
        <f>VLOOKUP($B33,'ALL Parameters'!$B:$T,16,FALSE)</f>
        <v>140</v>
      </c>
      <c r="O33" s="41" t="str">
        <f>VLOOKUP($B33,'ALL Parameters'!$B:$T,17,FALSE)</f>
        <v>max. 3800</v>
      </c>
      <c r="P33" s="41">
        <f>VLOOKUP($B33,'ALL Parameters'!$B:$T,18,FALSE)</f>
        <v>0</v>
      </c>
      <c r="Q33" s="41" t="str">
        <f>VLOOKUP($B33,'ALL Parameters'!$B:$T,19,FALSE)</f>
        <v>Excellent</v>
      </c>
    </row>
    <row r="34" spans="1:17" ht="25.5" x14ac:dyDescent="0.2">
      <c r="A34" s="41" t="s">
        <v>55</v>
      </c>
      <c r="B34" s="41" t="s">
        <v>476</v>
      </c>
      <c r="C34" s="41" t="str">
        <f>VLOOKUP($B34,'ALL Parameters'!$B:$T,5,FALSE)</f>
        <v>x</v>
      </c>
      <c r="D34" s="41" t="str">
        <f>VLOOKUP($B34,'ALL Parameters'!$B:$T,6,FALSE)</f>
        <v>x</v>
      </c>
      <c r="E34" s="41" t="str">
        <f>VLOOKUP($B34,'ALL Parameters'!$B:$T,7,FALSE)</f>
        <v>25 kV, 50 Hz AC</v>
      </c>
      <c r="F34" s="41">
        <f>VLOOKUP($B34,'ALL Parameters'!$B:$T,8,FALSE)</f>
        <v>700</v>
      </c>
      <c r="G34" s="41" t="str">
        <f>VLOOKUP($B34,'ALL Parameters'!$B:$T,9,FALSE)</f>
        <v>D4</v>
      </c>
      <c r="H34" s="41">
        <f>VLOOKUP($B34,'ALL Parameters'!$B:$T,10,FALSE)</f>
        <v>2</v>
      </c>
      <c r="I34" s="41" t="str">
        <f>VLOOKUP($B34,'ALL Parameters'!$B:$T,11,FALSE)</f>
        <v>4-8‰</v>
      </c>
      <c r="J34" s="41" t="str">
        <f>VLOOKUP($B34,'ALL Parameters'!$B:$T,12,FALSE)</f>
        <v>GB/1-VM</v>
      </c>
      <c r="K34" s="41" t="str">
        <f>VLOOKUP($B34,'ALL Parameters'!$B:$T,13,FALSE)</f>
        <v>P/C 70/400</v>
      </c>
      <c r="L34" s="41" t="str">
        <f>VLOOKUP($B34,'ALL Parameters'!$B:$T,14,FALSE)</f>
        <v>Level 0, STM</v>
      </c>
      <c r="M34" s="41" t="str">
        <f>VLOOKUP($B34,'ALL Parameters'!$B:$T,15,FALSE)</f>
        <v>120-140</v>
      </c>
      <c r="N34" s="41">
        <f>VLOOKUP($B34,'ALL Parameters'!$B:$T,16,FALSE)</f>
        <v>140</v>
      </c>
      <c r="O34" s="41" t="str">
        <f>VLOOKUP($B34,'ALL Parameters'!$B:$T,17,FALSE)</f>
        <v>max. 3800</v>
      </c>
      <c r="P34" s="41">
        <f>VLOOKUP($B34,'ALL Parameters'!$B:$T,18,FALSE)</f>
        <v>0</v>
      </c>
      <c r="Q34" s="41" t="str">
        <f>VLOOKUP($B34,'ALL Parameters'!$B:$T,19,FALSE)</f>
        <v>Excellent</v>
      </c>
    </row>
    <row r="35" spans="1:17" ht="25.5" x14ac:dyDescent="0.2">
      <c r="A35" s="41" t="s">
        <v>77</v>
      </c>
      <c r="B35" s="41" t="s">
        <v>477</v>
      </c>
      <c r="C35" s="41" t="str">
        <f>VLOOKUP($B35,'ALL Parameters'!$B:$T,5,FALSE)</f>
        <v>x</v>
      </c>
      <c r="D35" s="41" t="str">
        <f>VLOOKUP($B35,'ALL Parameters'!$B:$T,6,FALSE)</f>
        <v>x</v>
      </c>
      <c r="E35" s="41" t="str">
        <f>VLOOKUP($B35,'ALL Parameters'!$B:$T,7,FALSE)</f>
        <v>25 kV, 50 Hz AC</v>
      </c>
      <c r="F35" s="41">
        <f>VLOOKUP($B35,'ALL Parameters'!$B:$T,8,FALSE)</f>
        <v>750</v>
      </c>
      <c r="G35" s="41" t="str">
        <f>VLOOKUP($B35,'ALL Parameters'!$B:$T,9,FALSE)</f>
        <v>CM3</v>
      </c>
      <c r="H35" s="41">
        <f>VLOOKUP($B35,'ALL Parameters'!$B:$T,10,FALSE)</f>
        <v>2</v>
      </c>
      <c r="I35" s="41" t="str">
        <f>VLOOKUP($B35,'ALL Parameters'!$B:$T,11,FALSE)</f>
        <v>&lt; 4,6‰</v>
      </c>
      <c r="J35" s="41" t="str">
        <f>VLOOKUP($B35,'ALL Parameters'!$B:$T,12,FALSE)</f>
        <v>GC</v>
      </c>
      <c r="K35" s="41" t="str">
        <f>VLOOKUP($B35,'ALL Parameters'!$B:$T,13,FALSE)</f>
        <v>P/C 70/400</v>
      </c>
      <c r="L35" s="41" t="str">
        <f>VLOOKUP($B35,'ALL Parameters'!$B:$T,14,FALSE)</f>
        <v>EVM</v>
      </c>
      <c r="M35" s="41">
        <f>VLOOKUP($B35,'ALL Parameters'!$B:$T,15,FALSE)</f>
        <v>100</v>
      </c>
      <c r="N35" s="41">
        <f>VLOOKUP($B35,'ALL Parameters'!$B:$T,16,FALSE)</f>
        <v>0</v>
      </c>
      <c r="O35" s="41" t="str">
        <f>VLOOKUP($B35,'ALL Parameters'!$B:$T,17,FALSE)</f>
        <v>depends on the loco</v>
      </c>
      <c r="P35" s="41">
        <f>VLOOKUP($B35,'ALL Parameters'!$B:$T,18,FALSE)</f>
        <v>0</v>
      </c>
      <c r="Q35" s="41" t="str">
        <f>VLOOKUP($B35,'ALL Parameters'!$B:$T,19,FALSE)</f>
        <v>Excellent</v>
      </c>
    </row>
    <row r="36" spans="1:17" ht="25.5" x14ac:dyDescent="0.2">
      <c r="A36" s="41" t="s">
        <v>77</v>
      </c>
      <c r="B36" s="41" t="s">
        <v>446</v>
      </c>
      <c r="C36" s="41" t="str">
        <f>VLOOKUP($B36,'ALL Parameters'!$B:$T,5,FALSE)</f>
        <v>x</v>
      </c>
      <c r="D36" s="41" t="str">
        <f>VLOOKUP($B36,'ALL Parameters'!$B:$T,6,FALSE)</f>
        <v>x</v>
      </c>
      <c r="E36" s="41" t="str">
        <f>VLOOKUP($B36,'ALL Parameters'!$B:$T,7,FALSE)</f>
        <v>25 kV, 50 Hz AC</v>
      </c>
      <c r="F36" s="41">
        <f>VLOOKUP($B36,'ALL Parameters'!$B:$T,8,FALSE)</f>
        <v>750</v>
      </c>
      <c r="G36" s="41" t="str">
        <f>VLOOKUP($B36,'ALL Parameters'!$B:$T,9,FALSE)</f>
        <v>CM3</v>
      </c>
      <c r="H36" s="41">
        <f>VLOOKUP($B36,'ALL Parameters'!$B:$T,10,FALSE)</f>
        <v>2</v>
      </c>
      <c r="I36" s="41" t="str">
        <f>VLOOKUP($B36,'ALL Parameters'!$B:$T,11,FALSE)</f>
        <v>&lt; 3,9‰</v>
      </c>
      <c r="J36" s="41" t="str">
        <f>VLOOKUP($B36,'ALL Parameters'!$B:$T,12,FALSE)</f>
        <v>GC</v>
      </c>
      <c r="K36" s="41" t="str">
        <f>VLOOKUP($B36,'ALL Parameters'!$B:$T,13,FALSE)</f>
        <v>P/C 70/400</v>
      </c>
      <c r="L36" s="41" t="str">
        <f>VLOOKUP($B36,'ALL Parameters'!$B:$T,14,FALSE)</f>
        <v>EVM</v>
      </c>
      <c r="M36" s="41">
        <f>VLOOKUP($B36,'ALL Parameters'!$B:$T,15,FALSE)</f>
        <v>120</v>
      </c>
      <c r="N36" s="41">
        <f>VLOOKUP($B36,'ALL Parameters'!$B:$T,16,FALSE)</f>
        <v>0</v>
      </c>
      <c r="O36" s="41" t="str">
        <f>VLOOKUP($B36,'ALL Parameters'!$B:$T,17,FALSE)</f>
        <v>depends on the loco</v>
      </c>
      <c r="P36" s="41">
        <f>VLOOKUP($B36,'ALL Parameters'!$B:$T,18,FALSE)</f>
        <v>0</v>
      </c>
      <c r="Q36" s="41" t="str">
        <f>VLOOKUP($B36,'ALL Parameters'!$B:$T,19,FALSE)</f>
        <v>Excellent</v>
      </c>
    </row>
    <row r="37" spans="1:17" ht="25.5" x14ac:dyDescent="0.2">
      <c r="A37" s="41" t="s">
        <v>77</v>
      </c>
      <c r="B37" s="41" t="s">
        <v>447</v>
      </c>
      <c r="C37" s="41" t="str">
        <f>VLOOKUP($B37,'ALL Parameters'!$B:$T,5,FALSE)</f>
        <v>x</v>
      </c>
      <c r="D37" s="41" t="str">
        <f>VLOOKUP($B37,'ALL Parameters'!$B:$T,6,FALSE)</f>
        <v>x</v>
      </c>
      <c r="E37" s="41" t="str">
        <f>VLOOKUP($B37,'ALL Parameters'!$B:$T,7,FALSE)</f>
        <v>25 kV, 50 Hz AC</v>
      </c>
      <c r="F37" s="41">
        <f>VLOOKUP($B37,'ALL Parameters'!$B:$T,8,FALSE)</f>
        <v>750</v>
      </c>
      <c r="G37" s="41" t="str">
        <f>VLOOKUP($B37,'ALL Parameters'!$B:$T,9,FALSE)</f>
        <v>CM2</v>
      </c>
      <c r="H37" s="41">
        <f>VLOOKUP($B37,'ALL Parameters'!$B:$T,10,FALSE)</f>
        <v>1</v>
      </c>
      <c r="I37" s="41" t="str">
        <f>VLOOKUP($B37,'ALL Parameters'!$B:$T,11,FALSE)</f>
        <v>&lt; 6,1‰</v>
      </c>
      <c r="J37" s="41" t="str">
        <f>VLOOKUP($B37,'ALL Parameters'!$B:$T,12,FALSE)</f>
        <v>GC</v>
      </c>
      <c r="K37" s="41" t="str">
        <f>VLOOKUP($B37,'ALL Parameters'!$B:$T,13,FALSE)</f>
        <v>P/C 70/400</v>
      </c>
      <c r="L37" s="41">
        <f>VLOOKUP($B37,'ALL Parameters'!$B:$T,14,FALSE)</f>
        <v>0</v>
      </c>
      <c r="M37" s="41">
        <f>VLOOKUP($B37,'ALL Parameters'!$B:$T,15,FALSE)</f>
        <v>60</v>
      </c>
      <c r="N37" s="41">
        <f>VLOOKUP($B37,'ALL Parameters'!$B:$T,16,FALSE)</f>
        <v>0</v>
      </c>
      <c r="O37" s="41" t="str">
        <f>VLOOKUP($B37,'ALL Parameters'!$B:$T,17,FALSE)</f>
        <v>depends on the loco</v>
      </c>
      <c r="P37" s="41">
        <f>VLOOKUP($B37,'ALL Parameters'!$B:$T,18,FALSE)</f>
        <v>0</v>
      </c>
      <c r="Q37" s="41" t="str">
        <f>VLOOKUP($B37,'ALL Parameters'!$B:$T,19,FALSE)</f>
        <v>Excellent</v>
      </c>
    </row>
    <row r="38" spans="1:17" ht="25.5" x14ac:dyDescent="0.2">
      <c r="A38" s="41" t="s">
        <v>77</v>
      </c>
      <c r="B38" s="41" t="s">
        <v>448</v>
      </c>
      <c r="C38" s="41" t="str">
        <f>VLOOKUP($B38,'ALL Parameters'!$B:$T,5,FALSE)</f>
        <v>x</v>
      </c>
      <c r="D38" s="41" t="str">
        <f>VLOOKUP($B38,'ALL Parameters'!$B:$T,6,FALSE)</f>
        <v>x</v>
      </c>
      <c r="E38" s="41" t="str">
        <f>VLOOKUP($B38,'ALL Parameters'!$B:$T,7,FALSE)</f>
        <v>25 kV, 50 Hz AC</v>
      </c>
      <c r="F38" s="41">
        <f>VLOOKUP($B38,'ALL Parameters'!$B:$T,8,FALSE)</f>
        <v>750</v>
      </c>
      <c r="G38" s="41" t="str">
        <f>VLOOKUP($B38,'ALL Parameters'!$B:$T,9,FALSE)</f>
        <v>CM2</v>
      </c>
      <c r="H38" s="41">
        <f>VLOOKUP($B38,'ALL Parameters'!$B:$T,10,FALSE)</f>
        <v>2</v>
      </c>
      <c r="I38" s="41" t="str">
        <f>VLOOKUP($B38,'ALL Parameters'!$B:$T,11,FALSE)</f>
        <v>&lt; 5,9‰</v>
      </c>
      <c r="J38" s="41" t="str">
        <f>VLOOKUP($B38,'ALL Parameters'!$B:$T,12,FALSE)</f>
        <v>GC</v>
      </c>
      <c r="K38" s="41" t="str">
        <f>VLOOKUP($B38,'ALL Parameters'!$B:$T,13,FALSE)</f>
        <v>P/C 70/400</v>
      </c>
      <c r="L38" s="41" t="str">
        <f>VLOOKUP($B38,'ALL Parameters'!$B:$T,14,FALSE)</f>
        <v>EVM</v>
      </c>
      <c r="M38" s="41">
        <f>VLOOKUP($B38,'ALL Parameters'!$B:$T,15,FALSE)</f>
        <v>80</v>
      </c>
      <c r="N38" s="41">
        <f>VLOOKUP($B38,'ALL Parameters'!$B:$T,16,FALSE)</f>
        <v>0</v>
      </c>
      <c r="O38" s="41" t="str">
        <f>VLOOKUP($B38,'ALL Parameters'!$B:$T,17,FALSE)</f>
        <v>depends on the loco</v>
      </c>
      <c r="P38" s="41">
        <f>VLOOKUP($B38,'ALL Parameters'!$B:$T,18,FALSE)</f>
        <v>0</v>
      </c>
      <c r="Q38" s="41" t="str">
        <f>VLOOKUP($B38,'ALL Parameters'!$B:$T,19,FALSE)</f>
        <v>Good</v>
      </c>
    </row>
    <row r="39" spans="1:17" ht="25.5" x14ac:dyDescent="0.2">
      <c r="A39" s="41" t="s">
        <v>77</v>
      </c>
      <c r="B39" s="41" t="s">
        <v>449</v>
      </c>
      <c r="C39" s="41" t="str">
        <f>VLOOKUP($B39,'ALL Parameters'!$B:$T,5,FALSE)</f>
        <v>x</v>
      </c>
      <c r="D39" s="41" t="str">
        <f>VLOOKUP($B39,'ALL Parameters'!$B:$T,6,FALSE)</f>
        <v>x</v>
      </c>
      <c r="E39" s="41" t="str">
        <f>VLOOKUP($B39,'ALL Parameters'!$B:$T,7,FALSE)</f>
        <v>25 kV, 50 Hz AC</v>
      </c>
      <c r="F39" s="41">
        <f>VLOOKUP($B39,'ALL Parameters'!$B:$T,8,FALSE)</f>
        <v>750</v>
      </c>
      <c r="G39" s="41" t="str">
        <f>VLOOKUP($B39,'ALL Parameters'!$B:$T,9,FALSE)</f>
        <v>CM3</v>
      </c>
      <c r="H39" s="41">
        <f>VLOOKUP($B39,'ALL Parameters'!$B:$T,10,FALSE)</f>
        <v>2</v>
      </c>
      <c r="I39" s="41" t="str">
        <f>VLOOKUP($B39,'ALL Parameters'!$B:$T,11,FALSE)</f>
        <v>&lt; 5,6‰</v>
      </c>
      <c r="J39" s="41" t="str">
        <f>VLOOKUP($B39,'ALL Parameters'!$B:$T,12,FALSE)</f>
        <v>GC</v>
      </c>
      <c r="K39" s="41" t="str">
        <f>VLOOKUP($B39,'ALL Parameters'!$B:$T,13,FALSE)</f>
        <v>P/C 70/400</v>
      </c>
      <c r="L39" s="41" t="str">
        <f>VLOOKUP($B39,'ALL Parameters'!$B:$T,14,FALSE)</f>
        <v>EVM</v>
      </c>
      <c r="M39" s="41">
        <f>VLOOKUP($B39,'ALL Parameters'!$B:$T,15,FALSE)</f>
        <v>60</v>
      </c>
      <c r="N39" s="41">
        <f>VLOOKUP($B39,'ALL Parameters'!$B:$T,16,FALSE)</f>
        <v>0</v>
      </c>
      <c r="O39" s="41" t="str">
        <f>VLOOKUP($B39,'ALL Parameters'!$B:$T,17,FALSE)</f>
        <v>depends on the loco</v>
      </c>
      <c r="P39" s="41">
        <f>VLOOKUP($B39,'ALL Parameters'!$B:$T,18,FALSE)</f>
        <v>0</v>
      </c>
      <c r="Q39" s="41" t="str">
        <f>VLOOKUP($B39,'ALL Parameters'!$B:$T,19,FALSE)</f>
        <v>Excellent</v>
      </c>
    </row>
  </sheetData>
  <mergeCells count="15">
    <mergeCell ref="C1:D1"/>
    <mergeCell ref="E1:E2"/>
    <mergeCell ref="G1:G2"/>
    <mergeCell ref="A14:Q14"/>
    <mergeCell ref="A25:Q25"/>
    <mergeCell ref="P1:P2"/>
    <mergeCell ref="Q1:Q2"/>
    <mergeCell ref="A3:Q3"/>
    <mergeCell ref="A9:Q9"/>
    <mergeCell ref="H1:H2"/>
    <mergeCell ref="J1:J2"/>
    <mergeCell ref="K1:K2"/>
    <mergeCell ref="L1:L2"/>
    <mergeCell ref="A1:A2"/>
    <mergeCell ref="B1:B2"/>
  </mergeCells>
  <conditionalFormatting sqref="A3:Q3 A9:Q9 A34:B34 A33 A4:B8 C28:Q39 B35:B39">
    <cfRule type="cellIs" dxfId="97" priority="54" operator="between">
      <formula>0</formula>
      <formula>0</formula>
    </cfRule>
  </conditionalFormatting>
  <conditionalFormatting sqref="A14:Q14">
    <cfRule type="cellIs" dxfId="96" priority="51" operator="between">
      <formula>0</formula>
      <formula>0</formula>
    </cfRule>
  </conditionalFormatting>
  <conditionalFormatting sqref="A25:Q25">
    <cfRule type="cellIs" dxfId="95" priority="48" operator="between">
      <formula>0</formula>
      <formula>0</formula>
    </cfRule>
  </conditionalFormatting>
  <conditionalFormatting sqref="C4:Q8">
    <cfRule type="cellIs" dxfId="94" priority="37" operator="between">
      <formula>0</formula>
      <formula>0</formula>
    </cfRule>
  </conditionalFormatting>
  <conditionalFormatting sqref="A28:B28">
    <cfRule type="cellIs" dxfId="93" priority="27" operator="between">
      <formula>0</formula>
      <formula>0</formula>
    </cfRule>
  </conditionalFormatting>
  <conditionalFormatting sqref="B29">
    <cfRule type="cellIs" dxfId="92" priority="26" operator="between">
      <formula>0</formula>
      <formula>0</formula>
    </cfRule>
  </conditionalFormatting>
  <conditionalFormatting sqref="B30">
    <cfRule type="cellIs" dxfId="91" priority="25" operator="between">
      <formula>0</formula>
      <formula>0</formula>
    </cfRule>
  </conditionalFormatting>
  <conditionalFormatting sqref="B31">
    <cfRule type="cellIs" dxfId="90" priority="24" operator="between">
      <formula>0</formula>
      <formula>0</formula>
    </cfRule>
  </conditionalFormatting>
  <conditionalFormatting sqref="B32:B33">
    <cfRule type="cellIs" dxfId="89" priority="23" operator="between">
      <formula>0</formula>
      <formula>0</formula>
    </cfRule>
  </conditionalFormatting>
  <conditionalFormatting sqref="A35:A39">
    <cfRule type="cellIs" dxfId="88" priority="14" operator="between">
      <formula>0</formula>
      <formula>0</formula>
    </cfRule>
  </conditionalFormatting>
  <conditionalFormatting sqref="A10:B13">
    <cfRule type="cellIs" dxfId="87" priority="10" operator="between">
      <formula>0</formula>
      <formula>0</formula>
    </cfRule>
  </conditionalFormatting>
  <conditionalFormatting sqref="C10:Q13">
    <cfRule type="cellIs" dxfId="86" priority="9" operator="between">
      <formula>0</formula>
      <formula>0</formula>
    </cfRule>
  </conditionalFormatting>
  <conditionalFormatting sqref="A15:B24">
    <cfRule type="cellIs" dxfId="85" priority="8" operator="between">
      <formula>0</formula>
      <formula>0</formula>
    </cfRule>
  </conditionalFormatting>
  <conditionalFormatting sqref="C15:Q24">
    <cfRule type="cellIs" dxfId="84" priority="7" operator="between">
      <formula>0</formula>
      <formula>0</formula>
    </cfRule>
  </conditionalFormatting>
  <conditionalFormatting sqref="A26:B27">
    <cfRule type="cellIs" dxfId="83" priority="6" operator="between">
      <formula>0</formula>
      <formula>0</formula>
    </cfRule>
  </conditionalFormatting>
  <conditionalFormatting sqref="C26:Q27">
    <cfRule type="cellIs" dxfId="82" priority="5" operator="between">
      <formula>0</formula>
      <formula>0</formula>
    </cfRule>
  </conditionalFormatting>
  <conditionalFormatting sqref="A1:M1 C2:D2 Q1 O1">
    <cfRule type="cellIs" dxfId="81" priority="4" operator="between">
      <formula>0</formula>
      <formula>0</formula>
    </cfRule>
  </conditionalFormatting>
  <conditionalFormatting sqref="P1">
    <cfRule type="cellIs" dxfId="80" priority="3" operator="between">
      <formula>0</formula>
      <formula>0</formula>
    </cfRule>
  </conditionalFormatting>
  <conditionalFormatting sqref="N1">
    <cfRule type="cellIs" dxfId="79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"/>
  <sheetViews>
    <sheetView workbookViewId="0">
      <selection activeCell="N12" sqref="N12"/>
    </sheetView>
  </sheetViews>
  <sheetFormatPr defaultColWidth="11.5703125" defaultRowHeight="12.75" x14ac:dyDescent="0.2"/>
  <cols>
    <col min="1" max="1" width="5.7109375" style="6" customWidth="1"/>
    <col min="2" max="2" width="23.85546875" style="6" customWidth="1"/>
    <col min="3" max="3" width="4.42578125" style="6" bestFit="1" customWidth="1"/>
    <col min="4" max="4" width="4" style="6" bestFit="1" customWidth="1"/>
    <col min="5" max="5" width="13.7109375" style="6" customWidth="1"/>
    <col min="6" max="6" width="7.140625" style="6" customWidth="1"/>
    <col min="7" max="8" width="10" style="6" customWidth="1"/>
    <col min="9" max="9" width="8.140625" style="6" bestFit="1" customWidth="1"/>
    <col min="10" max="10" width="7.140625" style="6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2.85546875" style="6" customWidth="1"/>
    <col min="15" max="15" width="15.5703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479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77</v>
      </c>
      <c r="B4" s="41" t="s">
        <v>435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750</v>
      </c>
      <c r="G4" s="41" t="str">
        <f>VLOOKUP($B4,'ALL Parameters'!$B:$T,9,FALSE)</f>
        <v>C2</v>
      </c>
      <c r="H4" s="41">
        <f>VLOOKUP($B4,'ALL Parameters'!$B:$T,10,FALSE)</f>
        <v>2</v>
      </c>
      <c r="I4" s="41" t="str">
        <f>VLOOKUP($B4,'ALL Parameters'!$B:$T,11,FALSE)</f>
        <v>10-15‰</v>
      </c>
      <c r="J4" s="41" t="str">
        <f>VLOOKUP($B4,'ALL Parameters'!$B:$T,12,FALSE)</f>
        <v>GC</v>
      </c>
      <c r="K4" s="41" t="str">
        <f>VLOOKUP($B4,'ALL Parameters'!$B:$T,13,FALSE)</f>
        <v>P/C 70/400</v>
      </c>
      <c r="L4" s="41" t="str">
        <f>VLOOKUP($B4,'ALL Parameters'!$B:$T,14,FALSE)</f>
        <v>EVM</v>
      </c>
      <c r="M4" s="41">
        <f>VLOOKUP($B4,'ALL Parameters'!$B:$T,15,FALSE)</f>
        <v>60</v>
      </c>
      <c r="N4" s="41">
        <f>VLOOKUP($B4,'ALL Parameters'!$B:$T,16,FALSE)</f>
        <v>0</v>
      </c>
      <c r="O4" s="41" t="str">
        <f>VLOOKUP($B4,'ALL Parameters'!$B:$T,17,FALSE)</f>
        <v>depends on the loco</v>
      </c>
      <c r="P4" s="41">
        <f>VLOOKUP($B4,'ALL Parameters'!$B:$T,18,FALSE)</f>
        <v>0</v>
      </c>
      <c r="Q4" s="41" t="str">
        <f>VLOOKUP($B4,'ALL Parameters'!$B:$T,19,FALSE)</f>
        <v>Good</v>
      </c>
    </row>
    <row r="5" spans="1:17" ht="25.5" x14ac:dyDescent="0.2">
      <c r="A5" s="41" t="s">
        <v>77</v>
      </c>
      <c r="B5" s="41" t="s">
        <v>436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25 kV, 50 Hz AC</v>
      </c>
      <c r="F5" s="41">
        <f>VLOOKUP($B5,'ALL Parameters'!$B:$T,8,FALSE)</f>
        <v>750</v>
      </c>
      <c r="G5" s="41" t="str">
        <f>VLOOKUP($B5,'ALL Parameters'!$B:$T,9,FALSE)</f>
        <v>C2</v>
      </c>
      <c r="H5" s="41">
        <f>VLOOKUP($B5,'ALL Parameters'!$B:$T,10,FALSE)</f>
        <v>2</v>
      </c>
      <c r="I5" s="41" t="str">
        <f>VLOOKUP($B5,'ALL Parameters'!$B:$T,11,FALSE)</f>
        <v>5-10‰</v>
      </c>
      <c r="J5" s="41" t="str">
        <f>VLOOKUP($B5,'ALL Parameters'!$B:$T,12,FALSE)</f>
        <v>GC</v>
      </c>
      <c r="K5" s="41" t="str">
        <f>VLOOKUP($B5,'ALL Parameters'!$B:$T,13,FALSE)</f>
        <v>P/C 70/400</v>
      </c>
      <c r="L5" s="41" t="str">
        <f>VLOOKUP($B5,'ALL Parameters'!$B:$T,14,FALSE)</f>
        <v>EVM</v>
      </c>
      <c r="M5" s="41">
        <f>VLOOKUP($B5,'ALL Parameters'!$B:$T,15,FALSE)</f>
        <v>80</v>
      </c>
      <c r="N5" s="41">
        <f>VLOOKUP($B5,'ALL Parameters'!$B:$T,16,FALSE)</f>
        <v>0</v>
      </c>
      <c r="O5" s="41" t="str">
        <f>VLOOKUP($B5,'ALL Parameters'!$B:$T,17,FALSE)</f>
        <v>depends on the loco</v>
      </c>
      <c r="P5" s="41">
        <f>VLOOKUP($B5,'ALL Parameters'!$B:$T,18,FALSE)</f>
        <v>0</v>
      </c>
      <c r="Q5" s="41" t="str">
        <f>VLOOKUP($B5,'ALL Parameters'!$B:$T,19,FALSE)</f>
        <v>Good</v>
      </c>
    </row>
    <row r="6" spans="1:17" ht="25.5" x14ac:dyDescent="0.2">
      <c r="A6" s="41" t="s">
        <v>77</v>
      </c>
      <c r="B6" s="41" t="s">
        <v>437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750</v>
      </c>
      <c r="G6" s="41" t="str">
        <f>VLOOKUP($B6,'ALL Parameters'!$B:$T,9,FALSE)</f>
        <v>C3</v>
      </c>
      <c r="H6" s="41">
        <f>VLOOKUP($B6,'ALL Parameters'!$B:$T,10,FALSE)</f>
        <v>2</v>
      </c>
      <c r="I6" s="41" t="str">
        <f>VLOOKUP($B6,'ALL Parameters'!$B:$T,11,FALSE)</f>
        <v>5-10‰</v>
      </c>
      <c r="J6" s="41" t="str">
        <f>VLOOKUP($B6,'ALL Parameters'!$B:$T,12,FALSE)</f>
        <v>GC</v>
      </c>
      <c r="K6" s="41" t="str">
        <f>VLOOKUP($B6,'ALL Parameters'!$B:$T,13,FALSE)</f>
        <v>P/C 70/400</v>
      </c>
      <c r="L6" s="41" t="str">
        <f>VLOOKUP($B6,'ALL Parameters'!$B:$T,14,FALSE)</f>
        <v>EVM</v>
      </c>
      <c r="M6" s="41">
        <f>VLOOKUP($B6,'ALL Parameters'!$B:$T,15,FALSE)</f>
        <v>100</v>
      </c>
      <c r="N6" s="41">
        <f>VLOOKUP($B6,'ALL Parameters'!$B:$T,16,FALSE)</f>
        <v>0</v>
      </c>
      <c r="O6" s="41" t="str">
        <f>VLOOKUP($B6,'ALL Parameters'!$B:$T,17,FALSE)</f>
        <v>depends on the loco</v>
      </c>
      <c r="P6" s="41">
        <f>VLOOKUP($B6,'ALL Parameters'!$B:$T,18,FALSE)</f>
        <v>0</v>
      </c>
      <c r="Q6" s="41" t="str">
        <f>VLOOKUP($B6,'ALL Parameters'!$B:$T,19,FALSE)</f>
        <v>Excellent</v>
      </c>
    </row>
    <row r="7" spans="1:17" ht="25.5" x14ac:dyDescent="0.2">
      <c r="A7" s="41" t="s">
        <v>77</v>
      </c>
      <c r="B7" s="41" t="s">
        <v>438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25 kV, 50 Hz AC</v>
      </c>
      <c r="F7" s="41">
        <f>VLOOKUP($B7,'ALL Parameters'!$B:$T,8,FALSE)</f>
        <v>750</v>
      </c>
      <c r="G7" s="41" t="str">
        <f>VLOOKUP($B7,'ALL Parameters'!$B:$T,9,FALSE)</f>
        <v>C3</v>
      </c>
      <c r="H7" s="41">
        <f>VLOOKUP($B7,'ALL Parameters'!$B:$T,10,FALSE)</f>
        <v>2</v>
      </c>
      <c r="I7" s="41" t="str">
        <f>VLOOKUP($B7,'ALL Parameters'!$B:$T,11,FALSE)</f>
        <v>0-5‰</v>
      </c>
      <c r="J7" s="41" t="str">
        <f>VLOOKUP($B7,'ALL Parameters'!$B:$T,12,FALSE)</f>
        <v>GC</v>
      </c>
      <c r="K7" s="41" t="str">
        <f>VLOOKUP($B7,'ALL Parameters'!$B:$T,13,FALSE)</f>
        <v>P/C 70/400</v>
      </c>
      <c r="L7" s="41" t="str">
        <f>VLOOKUP($B7,'ALL Parameters'!$B:$T,14,FALSE)</f>
        <v>EVM</v>
      </c>
      <c r="M7" s="41">
        <f>VLOOKUP($B7,'ALL Parameters'!$B:$T,15,FALSE)</f>
        <v>120</v>
      </c>
      <c r="N7" s="41">
        <f>VLOOKUP($B7,'ALL Parameters'!$B:$T,16,FALSE)</f>
        <v>0</v>
      </c>
      <c r="O7" s="41" t="str">
        <f>VLOOKUP($B7,'ALL Parameters'!$B:$T,17,FALSE)</f>
        <v>depends on the loco</v>
      </c>
      <c r="P7" s="41">
        <f>VLOOKUP($B7,'ALL Parameters'!$B:$T,18,FALSE)</f>
        <v>0</v>
      </c>
      <c r="Q7" s="41" t="str">
        <f>VLOOKUP($B7,'ALL Parameters'!$B:$T,19,FALSE)</f>
        <v>Excellent</v>
      </c>
    </row>
    <row r="8" spans="1:17" x14ac:dyDescent="0.2">
      <c r="A8" s="61" t="s">
        <v>478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25.5" x14ac:dyDescent="0.2">
      <c r="A9" s="41" t="s">
        <v>77</v>
      </c>
      <c r="B9" s="41" t="s">
        <v>450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25 kV, 50 Hz AC</v>
      </c>
      <c r="F9" s="41">
        <f>VLOOKUP($B9,'ALL Parameters'!$B:$T,8,FALSE)</f>
        <v>750</v>
      </c>
      <c r="G9" s="41" t="str">
        <f>VLOOKUP($B9,'ALL Parameters'!$B:$T,9,FALSE)</f>
        <v>D3</v>
      </c>
      <c r="H9" s="41">
        <f>VLOOKUP($B9,'ALL Parameters'!$B:$T,10,FALSE)</f>
        <v>2</v>
      </c>
      <c r="I9" s="41" t="str">
        <f>VLOOKUP($B9,'ALL Parameters'!$B:$T,11,FALSE)</f>
        <v>&lt; 3,3‰</v>
      </c>
      <c r="J9" s="41" t="str">
        <f>VLOOKUP($B9,'ALL Parameters'!$B:$T,12,FALSE)</f>
        <v>GC</v>
      </c>
      <c r="K9" s="41" t="str">
        <f>VLOOKUP($B9,'ALL Parameters'!$B:$T,13,FALSE)</f>
        <v>P/C 70/400</v>
      </c>
      <c r="L9" s="41" t="str">
        <f>VLOOKUP($B9,'ALL Parameters'!$B:$T,14,FALSE)</f>
        <v>EVM</v>
      </c>
      <c r="M9" s="41">
        <f>VLOOKUP($B9,'ALL Parameters'!$B:$T,15,FALSE)</f>
        <v>80</v>
      </c>
      <c r="N9" s="41">
        <f>VLOOKUP($B9,'ALL Parameters'!$B:$T,16,FALSE)</f>
        <v>0</v>
      </c>
      <c r="O9" s="41" t="str">
        <f>VLOOKUP($B9,'ALL Parameters'!$B:$T,17,FALSE)</f>
        <v>depends on the loco</v>
      </c>
      <c r="P9" s="41">
        <f>VLOOKUP($B9,'ALL Parameters'!$B:$T,18,FALSE)</f>
        <v>0</v>
      </c>
      <c r="Q9" s="41" t="str">
        <f>VLOOKUP($B9,'ALL Parameters'!$B:$T,19,FALSE)</f>
        <v>Excellent</v>
      </c>
    </row>
    <row r="10" spans="1:17" ht="25.5" x14ac:dyDescent="0.2">
      <c r="A10" s="41" t="s">
        <v>77</v>
      </c>
      <c r="B10" s="49" t="s">
        <v>451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25 kV, 50 Hz AC</v>
      </c>
      <c r="F10" s="41">
        <f>VLOOKUP($B10,'ALL Parameters'!$B:$T,8,FALSE)</f>
        <v>750</v>
      </c>
      <c r="G10" s="41" t="str">
        <f>VLOOKUP($B10,'ALL Parameters'!$B:$T,9,FALSE)</f>
        <v>D4</v>
      </c>
      <c r="H10" s="41">
        <f>VLOOKUP($B10,'ALL Parameters'!$B:$T,10,FALSE)</f>
        <v>2</v>
      </c>
      <c r="I10" s="41" t="str">
        <f>VLOOKUP($B10,'ALL Parameters'!$B:$T,11,FALSE)</f>
        <v>&lt; 4,2‰</v>
      </c>
      <c r="J10" s="41" t="str">
        <f>VLOOKUP($B10,'ALL Parameters'!$B:$T,12,FALSE)</f>
        <v>GC</v>
      </c>
      <c r="K10" s="41" t="str">
        <f>VLOOKUP($B10,'ALL Parameters'!$B:$T,13,FALSE)</f>
        <v>P/C 70/400</v>
      </c>
      <c r="L10" s="41" t="str">
        <f>VLOOKUP($B10,'ALL Parameters'!$B:$T,14,FALSE)</f>
        <v>EVM</v>
      </c>
      <c r="M10" s="41">
        <f>VLOOKUP($B10,'ALL Parameters'!$B:$T,15,FALSE)</f>
        <v>120</v>
      </c>
      <c r="N10" s="41">
        <f>VLOOKUP($B10,'ALL Parameters'!$B:$T,16,FALSE)</f>
        <v>0</v>
      </c>
      <c r="O10" s="41" t="str">
        <f>VLOOKUP($B10,'ALL Parameters'!$B:$T,17,FALSE)</f>
        <v>depends on the loco</v>
      </c>
      <c r="P10" s="41">
        <f>VLOOKUP($B10,'ALL Parameters'!$B:$T,18,FALSE)</f>
        <v>0</v>
      </c>
      <c r="Q10" s="41" t="str">
        <f>VLOOKUP($B10,'ALL Parameters'!$B:$T,19,FALSE)</f>
        <v>Excellent</v>
      </c>
    </row>
    <row r="11" spans="1:17" ht="25.5" x14ac:dyDescent="0.2">
      <c r="A11" s="41" t="s">
        <v>77</v>
      </c>
      <c r="B11" s="49" t="s">
        <v>452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25 kV, 50 Hz AC</v>
      </c>
      <c r="F11" s="41">
        <f>VLOOKUP($B11,'ALL Parameters'!$B:$T,8,FALSE)</f>
        <v>750</v>
      </c>
      <c r="G11" s="41" t="str">
        <f>VLOOKUP($B11,'ALL Parameters'!$B:$T,9,FALSE)</f>
        <v>D3</v>
      </c>
      <c r="H11" s="41">
        <f>VLOOKUP($B11,'ALL Parameters'!$B:$T,10,FALSE)</f>
        <v>2</v>
      </c>
      <c r="I11" s="41" t="str">
        <f>VLOOKUP($B11,'ALL Parameters'!$B:$T,11,FALSE)</f>
        <v>&lt; 4,5‰</v>
      </c>
      <c r="J11" s="41" t="str">
        <f>VLOOKUP($B11,'ALL Parameters'!$B:$T,12,FALSE)</f>
        <v>GC</v>
      </c>
      <c r="K11" s="41" t="str">
        <f>VLOOKUP($B11,'ALL Parameters'!$B:$T,13,FALSE)</f>
        <v>P/C 70/400</v>
      </c>
      <c r="L11" s="41" t="str">
        <f>VLOOKUP($B11,'ALL Parameters'!$B:$T,14,FALSE)</f>
        <v>EVM</v>
      </c>
      <c r="M11" s="41">
        <f>VLOOKUP($B11,'ALL Parameters'!$B:$T,15,FALSE)</f>
        <v>120</v>
      </c>
      <c r="N11" s="41">
        <f>VLOOKUP($B11,'ALL Parameters'!$B:$T,16,FALSE)</f>
        <v>0</v>
      </c>
      <c r="O11" s="41" t="str">
        <f>VLOOKUP($B11,'ALL Parameters'!$B:$T,17,FALSE)</f>
        <v>depends on the loco</v>
      </c>
      <c r="P11" s="41">
        <f>VLOOKUP($B11,'ALL Parameters'!$B:$T,18,FALSE)</f>
        <v>0</v>
      </c>
      <c r="Q11" s="41" t="str">
        <f>VLOOKUP($B11,'ALL Parameters'!$B:$T,19,FALSE)</f>
        <v>Excellent</v>
      </c>
    </row>
    <row r="12" spans="1:17" ht="25.5" x14ac:dyDescent="0.2">
      <c r="A12" s="41" t="s">
        <v>77</v>
      </c>
      <c r="B12" s="49" t="s">
        <v>453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750</v>
      </c>
      <c r="G12" s="41" t="str">
        <f>VLOOKUP($B12,'ALL Parameters'!$B:$T,9,FALSE)</f>
        <v>D4</v>
      </c>
      <c r="H12" s="41">
        <f>VLOOKUP($B12,'ALL Parameters'!$B:$T,10,FALSE)</f>
        <v>2</v>
      </c>
      <c r="I12" s="41" t="str">
        <f>VLOOKUP($B12,'ALL Parameters'!$B:$T,11,FALSE)</f>
        <v>&lt; 5,3‰</v>
      </c>
      <c r="J12" s="41" t="str">
        <f>VLOOKUP($B12,'ALL Parameters'!$B:$T,12,FALSE)</f>
        <v>GC</v>
      </c>
      <c r="K12" s="41" t="str">
        <f>VLOOKUP($B12,'ALL Parameters'!$B:$T,13,FALSE)</f>
        <v>P/C 70/400</v>
      </c>
      <c r="L12" s="41" t="str">
        <f>VLOOKUP($B12,'ALL Parameters'!$B:$T,14,FALSE)</f>
        <v>EVM</v>
      </c>
      <c r="M12" s="41">
        <f>VLOOKUP($B12,'ALL Parameters'!$B:$T,15,FALSE)</f>
        <v>120</v>
      </c>
      <c r="N12" s="41">
        <f>VLOOKUP($B12,'ALL Parameters'!$B:$T,16,FALSE)</f>
        <v>0</v>
      </c>
      <c r="O12" s="41" t="str">
        <f>VLOOKUP($B12,'ALL Parameters'!$B:$T,17,FALSE)</f>
        <v>depends on the loco</v>
      </c>
      <c r="P12" s="41">
        <f>VLOOKUP($B12,'ALL Parameters'!$B:$T,18,FALSE)</f>
        <v>0</v>
      </c>
      <c r="Q12" s="41" t="str">
        <f>VLOOKUP($B12,'ALL Parameters'!$B:$T,19,FALSE)</f>
        <v>Excellent</v>
      </c>
    </row>
  </sheetData>
  <mergeCells count="13">
    <mergeCell ref="Q1:Q2"/>
    <mergeCell ref="A3:Q3"/>
    <mergeCell ref="A8:Q8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B9:Q9 A8:Q8 B4:Q7 C10:Q12">
    <cfRule type="cellIs" dxfId="78" priority="8" operator="between">
      <formula>0</formula>
      <formula>0</formula>
    </cfRule>
  </conditionalFormatting>
  <conditionalFormatting sqref="A4:A7 A9:A12">
    <cfRule type="cellIs" dxfId="77" priority="5" operator="between">
      <formula>0</formula>
      <formula>0</formula>
    </cfRule>
  </conditionalFormatting>
  <conditionalFormatting sqref="N1">
    <cfRule type="cellIs" dxfId="76" priority="1" operator="between">
      <formula>0</formula>
      <formula>0</formula>
    </cfRule>
  </conditionalFormatting>
  <conditionalFormatting sqref="A1:M1 C2:D2 Q1 O1">
    <cfRule type="cellIs" dxfId="75" priority="3" operator="between">
      <formula>0</formula>
      <formula>0</formula>
    </cfRule>
  </conditionalFormatting>
  <conditionalFormatting sqref="P1">
    <cfRule type="cellIs" dxfId="74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"/>
  <sheetViews>
    <sheetView workbookViewId="0">
      <selection activeCell="N6" sqref="N6"/>
    </sheetView>
  </sheetViews>
  <sheetFormatPr defaultColWidth="11.5703125" defaultRowHeight="12.75" x14ac:dyDescent="0.2"/>
  <cols>
    <col min="1" max="1" width="5.7109375" style="6" customWidth="1"/>
    <col min="2" max="2" width="20.7109375" style="6" customWidth="1"/>
    <col min="3" max="3" width="4.42578125" style="6" bestFit="1" customWidth="1"/>
    <col min="4" max="4" width="4" style="6" bestFit="1" customWidth="1"/>
    <col min="5" max="5" width="13.85546875" style="6" customWidth="1"/>
    <col min="6" max="6" width="8.5703125" style="6" customWidth="1"/>
    <col min="7" max="7" width="10" style="6" customWidth="1"/>
    <col min="8" max="8" width="25.5703125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2.85546875" style="6" customWidth="1"/>
    <col min="15" max="15" width="15.5703125" style="6" customWidth="1"/>
    <col min="16" max="16" width="11.42578125" style="6" customWidth="1"/>
    <col min="17" max="17" width="11.140625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77</v>
      </c>
      <c r="B4" s="41" t="s">
        <v>439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750</v>
      </c>
      <c r="G4" s="41" t="str">
        <f>VLOOKUP($B4,'ALL Parameters'!$B:$T,9,FALSE)</f>
        <v>D4</v>
      </c>
      <c r="H4" s="41">
        <f>VLOOKUP($B4,'ALL Parameters'!$B:$T,10,FALSE)</f>
        <v>2</v>
      </c>
      <c r="I4" s="41" t="str">
        <f>VLOOKUP($B4,'ALL Parameters'!$B:$T,11,FALSE)</f>
        <v>0-5‰</v>
      </c>
      <c r="J4" s="41" t="str">
        <f>VLOOKUP($B4,'ALL Parameters'!$B:$T,12,FALSE)</f>
        <v>GC</v>
      </c>
      <c r="K4" s="41" t="str">
        <f>VLOOKUP($B4,'ALL Parameters'!$B:$T,13,FALSE)</f>
        <v>P/C 70/400</v>
      </c>
      <c r="L4" s="41" t="str">
        <f>VLOOKUP($B4,'ALL Parameters'!$B:$T,14,FALSE)</f>
        <v>EVM</v>
      </c>
      <c r="M4" s="41">
        <f>VLOOKUP($B4,'ALL Parameters'!$B:$T,15,FALSE)</f>
        <v>120</v>
      </c>
      <c r="N4" s="41">
        <f>VLOOKUP($B4,'ALL Parameters'!$B:$T,16,FALSE)</f>
        <v>0</v>
      </c>
      <c r="O4" s="41" t="str">
        <f>VLOOKUP($B4,'ALL Parameters'!$B:$T,17,FALSE)</f>
        <v>depends on the loco</v>
      </c>
      <c r="P4" s="41">
        <f>VLOOKUP($B4,'ALL Parameters'!$B:$T,18,FALSE)</f>
        <v>0</v>
      </c>
      <c r="Q4" s="41" t="str">
        <f>VLOOKUP($B4,'ALL Parameters'!$B:$T,19,FALSE)</f>
        <v>Excellent</v>
      </c>
    </row>
    <row r="5" spans="1:17" ht="25.5" x14ac:dyDescent="0.2">
      <c r="A5" s="41" t="s">
        <v>77</v>
      </c>
      <c r="B5" s="41" t="s">
        <v>440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25 kV, 50 Hz AC</v>
      </c>
      <c r="F5" s="41">
        <f>VLOOKUP($B5,'ALL Parameters'!$B:$T,8,FALSE)</f>
        <v>750</v>
      </c>
      <c r="G5" s="41" t="str">
        <f>VLOOKUP($B5,'ALL Parameters'!$B:$T,9,FALSE)</f>
        <v>D4</v>
      </c>
      <c r="H5" s="41">
        <f>VLOOKUP($B5,'ALL Parameters'!$B:$T,10,FALSE)</f>
        <v>2</v>
      </c>
      <c r="I5" s="41" t="str">
        <f>VLOOKUP($B5,'ALL Parameters'!$B:$T,11,FALSE)</f>
        <v>0-5‰</v>
      </c>
      <c r="J5" s="41" t="str">
        <f>VLOOKUP($B5,'ALL Parameters'!$B:$T,12,FALSE)</f>
        <v>GC</v>
      </c>
      <c r="K5" s="41" t="str">
        <f>VLOOKUP($B5,'ALL Parameters'!$B:$T,13,FALSE)</f>
        <v>P/C 80/410</v>
      </c>
      <c r="L5" s="41" t="str">
        <f>VLOOKUP($B5,'ALL Parameters'!$B:$T,14,FALSE)</f>
        <v>EVM</v>
      </c>
      <c r="M5" s="41">
        <f>VLOOKUP($B5,'ALL Parameters'!$B:$T,15,FALSE)</f>
        <v>120</v>
      </c>
      <c r="N5" s="41">
        <f>VLOOKUP($B5,'ALL Parameters'!$B:$T,16,FALSE)</f>
        <v>0</v>
      </c>
      <c r="O5" s="41" t="str">
        <f>VLOOKUP($B5,'ALL Parameters'!$B:$T,17,FALSE)</f>
        <v>depends on the loco</v>
      </c>
      <c r="P5" s="41">
        <f>VLOOKUP($B5,'ALL Parameters'!$B:$T,18,FALSE)</f>
        <v>0</v>
      </c>
      <c r="Q5" s="41" t="str">
        <f>VLOOKUP($B5,'ALL Parameters'!$B:$T,19,FALSE)</f>
        <v>Excellent</v>
      </c>
    </row>
    <row r="6" spans="1:17" ht="25.5" x14ac:dyDescent="0.2">
      <c r="A6" s="41" t="s">
        <v>77</v>
      </c>
      <c r="B6" s="41" t="s">
        <v>441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750</v>
      </c>
      <c r="G6" s="41" t="str">
        <f>VLOOKUP($B6,'ALL Parameters'!$B:$T,9,FALSE)</f>
        <v>C2</v>
      </c>
      <c r="H6" s="41">
        <f>VLOOKUP($B6,'ALL Parameters'!$B:$T,10,FALSE)</f>
        <v>1</v>
      </c>
      <c r="I6" s="41" t="str">
        <f>VLOOKUP($B6,'ALL Parameters'!$B:$T,11,FALSE)</f>
        <v>0-5‰</v>
      </c>
      <c r="J6" s="41" t="str">
        <f>VLOOKUP($B6,'ALL Parameters'!$B:$T,12,FALSE)</f>
        <v>GC</v>
      </c>
      <c r="K6" s="41" t="str">
        <f>VLOOKUP($B6,'ALL Parameters'!$B:$T,13,FALSE)</f>
        <v>P/C 70/400</v>
      </c>
      <c r="L6" s="41" t="str">
        <f>VLOOKUP($B6,'ALL Parameters'!$B:$T,14,FALSE)</f>
        <v>EVM</v>
      </c>
      <c r="M6" s="41">
        <f>VLOOKUP($B6,'ALL Parameters'!$B:$T,15,FALSE)</f>
        <v>100</v>
      </c>
      <c r="N6" s="41">
        <f>VLOOKUP($B6,'ALL Parameters'!$B:$T,16,FALSE)</f>
        <v>0</v>
      </c>
      <c r="O6" s="41" t="str">
        <f>VLOOKUP($B6,'ALL Parameters'!$B:$T,17,FALSE)</f>
        <v>depends on the loco</v>
      </c>
      <c r="P6" s="41">
        <f>VLOOKUP($B6,'ALL Parameters'!$B:$T,18,FALSE)</f>
        <v>0</v>
      </c>
      <c r="Q6" s="41" t="str">
        <f>VLOOKUP($B6,'ALL Parameters'!$B:$T,19,FALSE)</f>
        <v>Good / Limited</v>
      </c>
    </row>
    <row r="7" spans="1:17" x14ac:dyDescent="0.2">
      <c r="A7" s="61" t="s">
        <v>598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38.25" x14ac:dyDescent="0.2">
      <c r="A8" s="41" t="s">
        <v>77</v>
      </c>
      <c r="B8" s="41" t="s">
        <v>455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750</v>
      </c>
      <c r="G8" s="41" t="str">
        <f>VLOOKUP($B8,'ALL Parameters'!$B:$T,9,FALSE)</f>
        <v>D4</v>
      </c>
      <c r="H8" s="41">
        <f>VLOOKUP($B8,'ALL Parameters'!$B:$T,10,FALSE)</f>
        <v>2</v>
      </c>
      <c r="I8" s="41" t="str">
        <f>VLOOKUP($B8,'ALL Parameters'!$B:$T,11,FALSE)</f>
        <v>&lt; 4,1‰</v>
      </c>
      <c r="J8" s="41" t="str">
        <f>VLOOKUP($B8,'ALL Parameters'!$B:$T,12,FALSE)</f>
        <v>GC</v>
      </c>
      <c r="K8" s="41" t="str">
        <f>VLOOKUP($B8,'ALL Parameters'!$B:$T,13,FALSE)</f>
        <v>P/C 70/400</v>
      </c>
      <c r="L8" s="41" t="str">
        <f>VLOOKUP($B8,'ALL Parameters'!$B:$T,14,FALSE)</f>
        <v>EVM</v>
      </c>
      <c r="M8" s="41">
        <f>VLOOKUP($B8,'ALL Parameters'!$B:$T,15,FALSE)</f>
        <v>120</v>
      </c>
      <c r="N8" s="41">
        <f>VLOOKUP($B8,'ALL Parameters'!$B:$T,16,FALSE)</f>
        <v>0</v>
      </c>
      <c r="O8" s="41" t="str">
        <f>VLOOKUP($B8,'ALL Parameters'!$B:$T,17,FALSE)</f>
        <v>depends on the loco</v>
      </c>
      <c r="P8" s="41">
        <f>VLOOKUP($B8,'ALL Parameters'!$B:$T,18,FALSE)</f>
        <v>0</v>
      </c>
      <c r="Q8" s="41" t="str">
        <f>VLOOKUP($B8,'ALL Parameters'!$B:$T,19,FALSE)</f>
        <v>Excellent</v>
      </c>
    </row>
    <row r="9" spans="1:17" ht="25.5" x14ac:dyDescent="0.2">
      <c r="A9" s="41" t="s">
        <v>77</v>
      </c>
      <c r="B9" s="41" t="s">
        <v>456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25 kV, 50 Hz AC</v>
      </c>
      <c r="F9" s="41">
        <f>VLOOKUP($B9,'ALL Parameters'!$B:$T,8,FALSE)</f>
        <v>750</v>
      </c>
      <c r="G9" s="41" t="str">
        <f>VLOOKUP($B9,'ALL Parameters'!$B:$T,9,FALSE)</f>
        <v>D4</v>
      </c>
      <c r="H9" s="41">
        <f>VLOOKUP($B9,'ALL Parameters'!$B:$T,10,FALSE)</f>
        <v>2</v>
      </c>
      <c r="I9" s="41" t="str">
        <f>VLOOKUP($B9,'ALL Parameters'!$B:$T,11,FALSE)</f>
        <v>&lt; 0,6‰</v>
      </c>
      <c r="J9" s="41" t="str">
        <f>VLOOKUP($B9,'ALL Parameters'!$B:$T,12,FALSE)</f>
        <v>GC</v>
      </c>
      <c r="K9" s="41" t="str">
        <f>VLOOKUP($B9,'ALL Parameters'!$B:$T,13,FALSE)</f>
        <v>P/C 70/400</v>
      </c>
      <c r="L9" s="41" t="str">
        <f>VLOOKUP($B9,'ALL Parameters'!$B:$T,14,FALSE)</f>
        <v>EVM</v>
      </c>
      <c r="M9" s="41">
        <f>VLOOKUP($B9,'ALL Parameters'!$B:$T,15,FALSE)</f>
        <v>120</v>
      </c>
      <c r="N9" s="41">
        <f>VLOOKUP($B9,'ALL Parameters'!$B:$T,16,FALSE)</f>
        <v>0</v>
      </c>
      <c r="O9" s="41" t="str">
        <f>VLOOKUP($B9,'ALL Parameters'!$B:$T,17,FALSE)</f>
        <v>depends on the loco</v>
      </c>
      <c r="P9" s="41">
        <f>VLOOKUP($B9,'ALL Parameters'!$B:$T,18,FALSE)</f>
        <v>0</v>
      </c>
      <c r="Q9" s="41" t="str">
        <f>VLOOKUP($B9,'ALL Parameters'!$B:$T,19,FALSE)</f>
        <v>Excellent</v>
      </c>
    </row>
    <row r="10" spans="1:17" ht="25.5" x14ac:dyDescent="0.2">
      <c r="A10" s="41" t="s">
        <v>77</v>
      </c>
      <c r="B10" s="41" t="s">
        <v>472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Diesel</v>
      </c>
      <c r="F10" s="41">
        <f>VLOOKUP($B10,'ALL Parameters'!$B:$T,8,FALSE)</f>
        <v>750</v>
      </c>
      <c r="G10" s="41" t="str">
        <f>VLOOKUP($B10,'ALL Parameters'!$B:$T,9,FALSE)</f>
        <v>CM2</v>
      </c>
      <c r="H10" s="41">
        <f>VLOOKUP($B10,'ALL Parameters'!$B:$T,10,FALSE)</f>
        <v>1</v>
      </c>
      <c r="I10" s="41" t="str">
        <f>VLOOKUP($B10,'ALL Parameters'!$B:$T,11,FALSE)</f>
        <v>&lt; 3,5‰</v>
      </c>
      <c r="J10" s="41" t="str">
        <f>VLOOKUP($B10,'ALL Parameters'!$B:$T,12,FALSE)</f>
        <v>GC</v>
      </c>
      <c r="K10" s="41" t="str">
        <f>VLOOKUP($B10,'ALL Parameters'!$B:$T,13,FALSE)</f>
        <v>P/C 80/410</v>
      </c>
      <c r="L10" s="41">
        <f>VLOOKUP($B10,'ALL Parameters'!$B:$T,14,FALSE)</f>
        <v>0</v>
      </c>
      <c r="M10" s="41">
        <f>VLOOKUP($B10,'ALL Parameters'!$B:$T,15,FALSE)</f>
        <v>100</v>
      </c>
      <c r="N10" s="41">
        <f>VLOOKUP($B10,'ALL Parameters'!$B:$T,16,FALSE)</f>
        <v>0</v>
      </c>
      <c r="O10" s="41" t="str">
        <f>VLOOKUP($B10,'ALL Parameters'!$B:$T,17,FALSE)</f>
        <v>depends on the loco</v>
      </c>
      <c r="P10" s="41">
        <f>VLOOKUP($B10,'ALL Parameters'!$B:$T,18,FALSE)</f>
        <v>0</v>
      </c>
      <c r="Q10" s="41" t="str">
        <f>VLOOKUP($B10,'ALL Parameters'!$B:$T,19,FALSE)</f>
        <v>Limited</v>
      </c>
    </row>
    <row r="11" spans="1:17" ht="63.75" x14ac:dyDescent="0.2">
      <c r="A11" s="41" t="s">
        <v>81</v>
      </c>
      <c r="B11" s="41" t="s">
        <v>426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Diesel</v>
      </c>
      <c r="F11" s="41">
        <f>VLOOKUP($B11,'ALL Parameters'!$B:$T,8,FALSE)</f>
        <v>600</v>
      </c>
      <c r="G11" s="41" t="str">
        <f>VLOOKUP($B11,'ALL Parameters'!$B:$T,9,FALSE)</f>
        <v>C3</v>
      </c>
      <c r="H11" s="41" t="str">
        <f>VLOOKUP($B11,'ALL Parameters'!$B:$T,10,FALSE)</f>
        <v>1; 2:
Episcopia Bihor - Oșorhei
Telechiu - Aleșd
Poieni - Cluj Napoca - Coșlariu</v>
      </c>
      <c r="I11" s="41" t="str">
        <f>VLOOKUP($B11,'ALL Parameters'!$B:$T,11,FALSE)</f>
        <v>15-20‰</v>
      </c>
      <c r="J11" s="41" t="str">
        <f>VLOOKUP($B11,'ALL Parameters'!$B:$T,12,FALSE)</f>
        <v>GC</v>
      </c>
      <c r="K11" s="41" t="str">
        <f>VLOOKUP($B11,'ALL Parameters'!$B:$T,13,FALSE)</f>
        <v>P/C 45/375</v>
      </c>
      <c r="L11" s="41" t="str">
        <f>VLOOKUP($B11,'ALL Parameters'!$B:$T,14,FALSE)</f>
        <v>Indusi 60</v>
      </c>
      <c r="M11" s="41" t="str">
        <f>VLOOKUP($B11,'ALL Parameters'!$B:$T,15,FALSE)</f>
        <v>60/70</v>
      </c>
      <c r="N11" s="41">
        <f>VLOOKUP($B11,'ALL Parameters'!$B:$T,16,FALSE)</f>
        <v>0</v>
      </c>
      <c r="O11" s="41">
        <f>VLOOKUP($B11,'ALL Parameters'!$B:$T,17,FALSE)</f>
        <v>0</v>
      </c>
      <c r="P11" s="41" t="str">
        <f>VLOOKUP($B11,'ALL Parameters'!$B:$T,18,FALSE)</f>
        <v>Border: Episcopia Bihor</v>
      </c>
      <c r="Q11" s="41">
        <f>VLOOKUP($B11,'ALL Parameters'!$B:$T,19,FALSE)</f>
        <v>0</v>
      </c>
    </row>
    <row r="12" spans="1:17" ht="63.75" x14ac:dyDescent="0.2">
      <c r="A12" s="41" t="s">
        <v>81</v>
      </c>
      <c r="B12" s="41" t="s">
        <v>428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600</v>
      </c>
      <c r="G12" s="41" t="str">
        <f>VLOOKUP($B12,'ALL Parameters'!$B:$T,9,FALSE)</f>
        <v>C3</v>
      </c>
      <c r="H12" s="41" t="str">
        <f>VLOOKUP($B12,'ALL Parameters'!$B:$T,10,FALSE)</f>
        <v>1; 2:
Episcopia Bihor - Oșorhei
Telechiu - Aleșd
Poieni - Cluj Napoca - Coșlariu</v>
      </c>
      <c r="I12" s="41" t="str">
        <f>VLOOKUP($B12,'ALL Parameters'!$B:$T,11,FALSE)</f>
        <v>15-20‰</v>
      </c>
      <c r="J12" s="41" t="str">
        <f>VLOOKUP($B12,'ALL Parameters'!$B:$T,12,FALSE)</f>
        <v>GC</v>
      </c>
      <c r="K12" s="41" t="str">
        <f>VLOOKUP($B12,'ALL Parameters'!$B:$T,13,FALSE)</f>
        <v>P/C 45/375</v>
      </c>
      <c r="L12" s="41" t="str">
        <f>VLOOKUP($B12,'ALL Parameters'!$B:$T,14,FALSE)</f>
        <v>Indusi 60</v>
      </c>
      <c r="M12" s="41" t="str">
        <f>VLOOKUP($B12,'ALL Parameters'!$B:$T,15,FALSE)</f>
        <v>60/70</v>
      </c>
      <c r="N12" s="41">
        <f>VLOOKUP($B12,'ALL Parameters'!$B:$T,16,FALSE)</f>
        <v>0</v>
      </c>
      <c r="O12" s="41">
        <f>VLOOKUP($B12,'ALL Parameters'!$B:$T,17,FALSE)</f>
        <v>0</v>
      </c>
      <c r="P12" s="41" t="str">
        <f>VLOOKUP($B12,'ALL Parameters'!$B:$T,18,FALSE)</f>
        <v>Border: Episcopia Bihor</v>
      </c>
      <c r="Q12" s="41">
        <f>VLOOKUP($B12,'ALL Parameters'!$B:$T,19,FALSE)</f>
        <v>0</v>
      </c>
    </row>
  </sheetData>
  <mergeCells count="13">
    <mergeCell ref="Q1:Q2"/>
    <mergeCell ref="A3:Q3"/>
    <mergeCell ref="A7:Q7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C11:Q12 A3:Q10">
    <cfRule type="cellIs" dxfId="73" priority="8" operator="between">
      <formula>0</formula>
      <formula>0</formula>
    </cfRule>
  </conditionalFormatting>
  <conditionalFormatting sqref="B11">
    <cfRule type="cellIs" dxfId="72" priority="7" operator="between">
      <formula>0</formula>
      <formula>0</formula>
    </cfRule>
  </conditionalFormatting>
  <conditionalFormatting sqref="A11:A12">
    <cfRule type="cellIs" dxfId="71" priority="6" operator="between">
      <formula>0</formula>
      <formula>0</formula>
    </cfRule>
  </conditionalFormatting>
  <conditionalFormatting sqref="P1">
    <cfRule type="cellIs" dxfId="70" priority="2" operator="between">
      <formula>0</formula>
      <formula>0</formula>
    </cfRule>
  </conditionalFormatting>
  <conditionalFormatting sqref="B12">
    <cfRule type="cellIs" dxfId="69" priority="4" operator="between">
      <formula>0</formula>
      <formula>0</formula>
    </cfRule>
  </conditionalFormatting>
  <conditionalFormatting sqref="A1:M1 C2:D2 Q1 O1">
    <cfRule type="cellIs" dxfId="68" priority="3" operator="between">
      <formula>0</formula>
      <formula>0</formula>
    </cfRule>
  </conditionalFormatting>
  <conditionalFormatting sqref="N1">
    <cfRule type="cellIs" dxfId="67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"/>
  <sheetViews>
    <sheetView workbookViewId="0">
      <selection activeCell="N5" sqref="N5"/>
    </sheetView>
  </sheetViews>
  <sheetFormatPr defaultColWidth="11.5703125" defaultRowHeight="12.75" x14ac:dyDescent="0.2"/>
  <cols>
    <col min="1" max="1" width="5.7109375" style="6" customWidth="1"/>
    <col min="2" max="2" width="15.28515625" style="6" customWidth="1"/>
    <col min="3" max="3" width="4.42578125" style="6" bestFit="1" customWidth="1"/>
    <col min="4" max="4" width="4" style="6" bestFit="1" customWidth="1"/>
    <col min="5" max="5" width="13.5703125" style="6" customWidth="1"/>
    <col min="6" max="6" width="8.5703125" style="6" customWidth="1"/>
    <col min="7" max="7" width="10" style="6" customWidth="1"/>
    <col min="8" max="8" width="27" style="6" customWidth="1"/>
    <col min="9" max="9" width="7.85546875" style="6" customWidth="1"/>
    <col min="10" max="10" width="8.140625" style="6" bestFit="1" customWidth="1"/>
    <col min="11" max="11" width="14.140625" style="6" customWidth="1"/>
    <col min="12" max="12" width="8.42578125" style="6" bestFit="1" customWidth="1"/>
    <col min="13" max="13" width="5.85546875" style="6" bestFit="1" customWidth="1"/>
    <col min="14" max="14" width="14.140625" style="6" customWidth="1"/>
    <col min="15" max="15" width="11.42578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691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77</v>
      </c>
      <c r="B4" s="41" t="s">
        <v>472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Diesel</v>
      </c>
      <c r="F4" s="41">
        <f>VLOOKUP($B4,'ALL Parameters'!$B:$T,8,FALSE)</f>
        <v>750</v>
      </c>
      <c r="G4" s="41" t="str">
        <f>VLOOKUP($B4,'ALL Parameters'!$B:$T,9,FALSE)</f>
        <v>CM2</v>
      </c>
      <c r="H4" s="41">
        <f>VLOOKUP($B4,'ALL Parameters'!$B:$T,10,FALSE)</f>
        <v>1</v>
      </c>
      <c r="I4" s="41" t="str">
        <f>VLOOKUP($B4,'ALL Parameters'!$B:$T,11,FALSE)</f>
        <v>&lt; 3,5‰</v>
      </c>
      <c r="J4" s="41" t="str">
        <f>VLOOKUP($B4,'ALL Parameters'!$B:$T,12,FALSE)</f>
        <v>GC</v>
      </c>
      <c r="K4" s="41" t="str">
        <f>VLOOKUP($B4,'ALL Parameters'!$B:$T,13,FALSE)</f>
        <v>P/C 80/410</v>
      </c>
      <c r="L4" s="41">
        <f>VLOOKUP($B4,'ALL Parameters'!$B:$T,14,FALSE)</f>
        <v>0</v>
      </c>
      <c r="M4" s="41">
        <f>VLOOKUP($B4,'ALL Parameters'!$B:$T,15,FALSE)</f>
        <v>100</v>
      </c>
      <c r="N4" s="41">
        <f>VLOOKUP($B4,'ALL Parameters'!$B:$T,16,FALSE)</f>
        <v>0</v>
      </c>
      <c r="O4" s="41" t="str">
        <f>VLOOKUP($B4,'ALL Parameters'!$B:$T,17,FALSE)</f>
        <v>depends on the loco</v>
      </c>
      <c r="P4" s="41">
        <f>VLOOKUP($B4,'ALL Parameters'!$B:$T,18,FALSE)</f>
        <v>0</v>
      </c>
      <c r="Q4" s="41" t="str">
        <f>VLOOKUP($B4,'ALL Parameters'!$B:$T,19,FALSE)</f>
        <v>Limited</v>
      </c>
    </row>
    <row r="5" spans="1:17" ht="51" x14ac:dyDescent="0.2">
      <c r="A5" s="41" t="s">
        <v>81</v>
      </c>
      <c r="B5" s="41" t="s">
        <v>426</v>
      </c>
      <c r="C5" s="41" t="str">
        <f>VLOOKUP($B5,'ALL Parameters'!$B:$T,5,FALSE)</f>
        <v>x</v>
      </c>
      <c r="D5" s="41" t="str">
        <f>VLOOKUP($B5,'ALL Parameters'!$B:$T,6,FALSE)</f>
        <v>x</v>
      </c>
      <c r="E5" s="41" t="str">
        <f>VLOOKUP($B5,'ALL Parameters'!$B:$T,7,FALSE)</f>
        <v>Diesel</v>
      </c>
      <c r="F5" s="41">
        <f>VLOOKUP($B5,'ALL Parameters'!$B:$T,8,FALSE)</f>
        <v>600</v>
      </c>
      <c r="G5" s="41" t="str">
        <f>VLOOKUP($B5,'ALL Parameters'!$B:$T,9,FALSE)</f>
        <v>C3</v>
      </c>
      <c r="H5" s="41" t="str">
        <f>VLOOKUP($B5,'ALL Parameters'!$B:$T,10,FALSE)</f>
        <v>1; 2:
Episcopia Bihor - Oșorhei
Telechiu - Aleșd
Poieni - Cluj Napoca - Coșlariu</v>
      </c>
      <c r="I5" s="41" t="str">
        <f>VLOOKUP($B5,'ALL Parameters'!$B:$T,11,FALSE)</f>
        <v>15-20‰</v>
      </c>
      <c r="J5" s="41" t="str">
        <f>VLOOKUP($B5,'ALL Parameters'!$B:$T,12,FALSE)</f>
        <v>GC</v>
      </c>
      <c r="K5" s="41" t="str">
        <f>VLOOKUP($B5,'ALL Parameters'!$B:$T,13,FALSE)</f>
        <v>P/C 45/375</v>
      </c>
      <c r="L5" s="41" t="str">
        <f>VLOOKUP($B5,'ALL Parameters'!$B:$T,14,FALSE)</f>
        <v>Indusi 60</v>
      </c>
      <c r="M5" s="41" t="str">
        <f>VLOOKUP($B5,'ALL Parameters'!$B:$T,15,FALSE)</f>
        <v>60/70</v>
      </c>
      <c r="N5" s="41">
        <f>VLOOKUP($B5,'ALL Parameters'!$B:$T,16,FALSE)</f>
        <v>0</v>
      </c>
      <c r="O5" s="41">
        <f>VLOOKUP($B5,'ALL Parameters'!$B:$T,17,FALSE)</f>
        <v>0</v>
      </c>
      <c r="P5" s="41" t="str">
        <f>VLOOKUP($B5,'ALL Parameters'!$B:$T,18,FALSE)</f>
        <v>Border: Episcopia Bihor</v>
      </c>
      <c r="Q5" s="41">
        <f>VLOOKUP($B5,'ALL Parameters'!$B:$T,19,FALSE)</f>
        <v>0</v>
      </c>
    </row>
    <row r="6" spans="1:17" ht="51" x14ac:dyDescent="0.2">
      <c r="A6" s="41" t="s">
        <v>81</v>
      </c>
      <c r="B6" s="41" t="s">
        <v>428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600</v>
      </c>
      <c r="G6" s="41" t="str">
        <f>VLOOKUP($B6,'ALL Parameters'!$B:$T,9,FALSE)</f>
        <v>C3</v>
      </c>
      <c r="H6" s="41" t="str">
        <f>VLOOKUP($B6,'ALL Parameters'!$B:$T,10,FALSE)</f>
        <v>1; 2:
Episcopia Bihor - Oșorhei
Telechiu - Aleșd
Poieni - Cluj Napoca - Coșlariu</v>
      </c>
      <c r="I6" s="41" t="str">
        <f>VLOOKUP($B6,'ALL Parameters'!$B:$T,11,FALSE)</f>
        <v>15-20‰</v>
      </c>
      <c r="J6" s="41" t="str">
        <f>VLOOKUP($B6,'ALL Parameters'!$B:$T,12,FALSE)</f>
        <v>GC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 t="str">
        <f>VLOOKUP($B6,'ALL Parameters'!$B:$T,15,FALSE)</f>
        <v>60/70</v>
      </c>
      <c r="N6" s="41">
        <f>VLOOKUP($B6,'ALL Parameters'!$B:$T,16,FALSE)</f>
        <v>0</v>
      </c>
      <c r="O6" s="41">
        <f>VLOOKUP($B6,'ALL Parameters'!$B:$T,17,FALSE)</f>
        <v>0</v>
      </c>
      <c r="P6" s="41" t="str">
        <f>VLOOKUP($B6,'ALL Parameters'!$B:$T,18,FALSE)</f>
        <v>Border: Episcopia Bihor</v>
      </c>
      <c r="Q6" s="41">
        <f>VLOOKUP($B6,'ALL Parameters'!$B:$T,19,FALSE)</f>
        <v>0</v>
      </c>
    </row>
    <row r="7" spans="1:17" ht="13.7" customHeight="1" x14ac:dyDescent="0.2">
      <c r="A7" s="61" t="s">
        <v>651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25.5" x14ac:dyDescent="0.2">
      <c r="A8" s="41" t="s">
        <v>77</v>
      </c>
      <c r="B8" s="41" t="s">
        <v>440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750</v>
      </c>
      <c r="G8" s="41" t="str">
        <f>VLOOKUP($B8,'ALL Parameters'!$B:$T,9,FALSE)</f>
        <v>D4</v>
      </c>
      <c r="H8" s="41">
        <f>VLOOKUP($B8,'ALL Parameters'!$B:$T,10,FALSE)</f>
        <v>2</v>
      </c>
      <c r="I8" s="41" t="str">
        <f>VLOOKUP($B8,'ALL Parameters'!$B:$T,11,FALSE)</f>
        <v>0-5‰</v>
      </c>
      <c r="J8" s="41" t="str">
        <f>VLOOKUP($B8,'ALL Parameters'!$B:$T,12,FALSE)</f>
        <v>GC</v>
      </c>
      <c r="K8" s="41" t="str">
        <f>VLOOKUP($B8,'ALL Parameters'!$B:$T,13,FALSE)</f>
        <v>P/C 80/410</v>
      </c>
      <c r="L8" s="41" t="str">
        <f>VLOOKUP($B8,'ALL Parameters'!$B:$T,14,FALSE)</f>
        <v>EVM</v>
      </c>
      <c r="M8" s="41">
        <f>VLOOKUP($B8,'ALL Parameters'!$B:$T,15,FALSE)</f>
        <v>120</v>
      </c>
      <c r="N8" s="41">
        <f>VLOOKUP($B8,'ALL Parameters'!$B:$T,16,FALSE)</f>
        <v>0</v>
      </c>
      <c r="O8" s="41" t="str">
        <f>VLOOKUP($B8,'ALL Parameters'!$B:$T,17,FALSE)</f>
        <v>depends on the loco</v>
      </c>
      <c r="P8" s="41">
        <f>VLOOKUP($B8,'ALL Parameters'!$B:$T,18,FALSE)</f>
        <v>0</v>
      </c>
      <c r="Q8" s="41" t="str">
        <f>VLOOKUP($B8,'ALL Parameters'!$B:$T,19,FALSE)</f>
        <v>Excellent</v>
      </c>
    </row>
    <row r="9" spans="1:17" ht="25.5" x14ac:dyDescent="0.2">
      <c r="A9" s="41" t="s">
        <v>77</v>
      </c>
      <c r="B9" s="41" t="s">
        <v>441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25 kV, 50 Hz AC</v>
      </c>
      <c r="F9" s="41">
        <f>VLOOKUP($B9,'ALL Parameters'!$B:$T,8,FALSE)</f>
        <v>750</v>
      </c>
      <c r="G9" s="41" t="str">
        <f>VLOOKUP($B9,'ALL Parameters'!$B:$T,9,FALSE)</f>
        <v>C2</v>
      </c>
      <c r="H9" s="41">
        <f>VLOOKUP($B9,'ALL Parameters'!$B:$T,10,FALSE)</f>
        <v>1</v>
      </c>
      <c r="I9" s="41" t="str">
        <f>VLOOKUP($B9,'ALL Parameters'!$B:$T,11,FALSE)</f>
        <v>0-5‰</v>
      </c>
      <c r="J9" s="41" t="str">
        <f>VLOOKUP($B9,'ALL Parameters'!$B:$T,12,FALSE)</f>
        <v>GC</v>
      </c>
      <c r="K9" s="41" t="str">
        <f>VLOOKUP($B9,'ALL Parameters'!$B:$T,13,FALSE)</f>
        <v>P/C 70/400</v>
      </c>
      <c r="L9" s="41" t="str">
        <f>VLOOKUP($B9,'ALL Parameters'!$B:$T,14,FALSE)</f>
        <v>EVM</v>
      </c>
      <c r="M9" s="41">
        <f>VLOOKUP($B9,'ALL Parameters'!$B:$T,15,FALSE)</f>
        <v>100</v>
      </c>
      <c r="N9" s="41">
        <f>VLOOKUP($B9,'ALL Parameters'!$B:$T,16,FALSE)</f>
        <v>0</v>
      </c>
      <c r="O9" s="41" t="str">
        <f>VLOOKUP($B9,'ALL Parameters'!$B:$T,17,FALSE)</f>
        <v>depends on the loco</v>
      </c>
      <c r="P9" s="41">
        <f>VLOOKUP($B9,'ALL Parameters'!$B:$T,18,FALSE)</f>
        <v>0</v>
      </c>
      <c r="Q9" s="41" t="str">
        <f>VLOOKUP($B9,'ALL Parameters'!$B:$T,19,FALSE)</f>
        <v>Good / Limited</v>
      </c>
    </row>
    <row r="10" spans="1:17" x14ac:dyDescent="0.2">
      <c r="A10" s="41" t="s">
        <v>81</v>
      </c>
      <c r="B10" s="41" t="s">
        <v>648</v>
      </c>
      <c r="C10" s="52" t="str">
        <f>VLOOKUP($B10,'ALL Parameters'!$B:$T,5,FALSE)</f>
        <v>x</v>
      </c>
      <c r="D10" s="52" t="str">
        <f>VLOOKUP($B10,'ALL Parameters'!$B:$T,6,FALSE)</f>
        <v>x</v>
      </c>
      <c r="E10" s="52" t="str">
        <f>VLOOKUP($B10,'ALL Parameters'!$B:$T,7,FALSE)</f>
        <v>25 kV, 50 Hz AC</v>
      </c>
      <c r="F10" s="52">
        <f>VLOOKUP($B10,'ALL Parameters'!$B:$T,8,FALSE)</f>
        <v>750</v>
      </c>
      <c r="G10" s="52" t="str">
        <f>VLOOKUP($B10,'ALL Parameters'!$B:$T,9,FALSE)</f>
        <v>D4</v>
      </c>
      <c r="H10" s="52">
        <f>VLOOKUP($B10,'ALL Parameters'!$B:$T,10,FALSE)</f>
        <v>2</v>
      </c>
      <c r="I10" s="52" t="str">
        <f>VLOOKUP($B10,'ALL Parameters'!$B:$T,11,FALSE)</f>
        <v>0 - 5‰</v>
      </c>
      <c r="J10" s="52" t="str">
        <f>VLOOKUP($B10,'ALL Parameters'!$B:$T,12,FALSE)</f>
        <v>GC</v>
      </c>
      <c r="K10" s="52" t="str">
        <f>VLOOKUP($B10,'ALL Parameters'!$B:$T,13,FALSE)</f>
        <v>P/C 45/375</v>
      </c>
      <c r="L10" s="52" t="str">
        <f>VLOOKUP($B10,'ALL Parameters'!$B:$T,14,FALSE)</f>
        <v>Indusi 60</v>
      </c>
      <c r="M10" s="52">
        <f>VLOOKUP($B10,'ALL Parameters'!$B:$T,15,FALSE)</f>
        <v>120</v>
      </c>
      <c r="N10" s="52">
        <f>VLOOKUP($B10,'ALL Parameters'!$B:$T,16,FALSE)</f>
        <v>0</v>
      </c>
      <c r="O10" s="52">
        <f>VLOOKUP($B10,'ALL Parameters'!$B:$T,17,FALSE)</f>
        <v>3000</v>
      </c>
      <c r="P10" s="52">
        <f>VLOOKUP($B10,'ALL Parameters'!$B:$T,18,FALSE)</f>
        <v>0</v>
      </c>
      <c r="Q10" s="52">
        <f>VLOOKUP($B10,'ALL Parameters'!$B:$T,19,FALSE)</f>
        <v>0</v>
      </c>
    </row>
    <row r="11" spans="1:17" x14ac:dyDescent="0.2">
      <c r="A11" s="41" t="s">
        <v>81</v>
      </c>
      <c r="B11" s="41" t="s">
        <v>84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25 kV, 50 Hz AC</v>
      </c>
      <c r="F11" s="41">
        <f>VLOOKUP($B11,'ALL Parameters'!$B:$T,8,FALSE)</f>
        <v>750</v>
      </c>
      <c r="G11" s="41" t="str">
        <f>VLOOKUP($B11,'ALL Parameters'!$B:$T,9,FALSE)</f>
        <v>C3</v>
      </c>
      <c r="H11" s="41">
        <f>VLOOKUP($B11,'ALL Parameters'!$B:$T,10,FALSE)</f>
        <v>2</v>
      </c>
      <c r="I11" s="41" t="str">
        <f>VLOOKUP($B11,'ALL Parameters'!$B:$T,11,FALSE)</f>
        <v>5-10‰</v>
      </c>
      <c r="J11" s="41" t="str">
        <f>VLOOKUP($B11,'ALL Parameters'!$B:$T,12,FALSE)</f>
        <v>GC</v>
      </c>
      <c r="K11" s="41" t="str">
        <f>VLOOKUP($B11,'ALL Parameters'!$B:$T,13,FALSE)</f>
        <v>P/C 45/375</v>
      </c>
      <c r="L11" s="41" t="str">
        <f>VLOOKUP($B11,'ALL Parameters'!$B:$T,14,FALSE)</f>
        <v>indusi 60</v>
      </c>
      <c r="M11" s="41">
        <f>VLOOKUP($B11,'ALL Parameters'!$B:$T,15,FALSE)</f>
        <v>120</v>
      </c>
      <c r="N11" s="41">
        <f>VLOOKUP($B11,'ALL Parameters'!$B:$T,16,FALSE)</f>
        <v>0</v>
      </c>
      <c r="O11" s="41">
        <f>VLOOKUP($B11,'ALL Parameters'!$B:$T,17,FALSE)</f>
        <v>0</v>
      </c>
      <c r="P11" s="41">
        <f>VLOOKUP($B11,'ALL Parameters'!$B:$T,18,FALSE)</f>
        <v>0</v>
      </c>
      <c r="Q11" s="41">
        <f>VLOOKUP($B11,'ALL Parameters'!$B:$T,19,FALSE)</f>
        <v>0</v>
      </c>
    </row>
    <row r="12" spans="1:17" ht="25.5" x14ac:dyDescent="0.2">
      <c r="A12" s="41" t="s">
        <v>81</v>
      </c>
      <c r="B12" s="41" t="s">
        <v>519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600</v>
      </c>
      <c r="G12" s="41" t="str">
        <f>VLOOKUP($B12,'ALL Parameters'!$B:$T,9,FALSE)</f>
        <v>C3</v>
      </c>
      <c r="H12" s="41">
        <f>VLOOKUP($B12,'ALL Parameters'!$B:$T,10,FALSE)</f>
        <v>2</v>
      </c>
      <c r="I12" s="41" t="str">
        <f>VLOOKUP($B12,'ALL Parameters'!$B:$T,11,FALSE)</f>
        <v>5-20‰</v>
      </c>
      <c r="J12" s="41" t="str">
        <f>VLOOKUP($B12,'ALL Parameters'!$B:$T,12,FALSE)</f>
        <v>GC</v>
      </c>
      <c r="K12" s="41" t="str">
        <f>VLOOKUP($B12,'ALL Parameters'!$B:$T,13,FALSE)</f>
        <v>P/C 45/375</v>
      </c>
      <c r="L12" s="41" t="str">
        <f>VLOOKUP($B12,'ALL Parameters'!$B:$T,14,FALSE)</f>
        <v>indusi 60</v>
      </c>
      <c r="M12" s="41" t="str">
        <f>VLOOKUP($B12,'ALL Parameters'!$B:$T,15,FALSE)</f>
        <v>60/120</v>
      </c>
      <c r="N12" s="41">
        <f>VLOOKUP($B12,'ALL Parameters'!$B:$T,16,FALSE)</f>
        <v>0</v>
      </c>
      <c r="O12" s="41">
        <f>VLOOKUP($B12,'ALL Parameters'!$B:$T,17,FALSE)</f>
        <v>0</v>
      </c>
      <c r="P12" s="41">
        <f>VLOOKUP($B12,'ALL Parameters'!$B:$T,18,FALSE)</f>
        <v>0</v>
      </c>
      <c r="Q12" s="41">
        <f>VLOOKUP($B12,'ALL Parameters'!$B:$T,19,FALSE)</f>
        <v>0</v>
      </c>
    </row>
  </sheetData>
  <mergeCells count="13">
    <mergeCell ref="Q1:Q2"/>
    <mergeCell ref="A3:Q3"/>
    <mergeCell ref="A7:Q7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C4:Q6">
    <cfRule type="cellIs" dxfId="66" priority="19" operator="between">
      <formula>0</formula>
      <formula>0</formula>
    </cfRule>
  </conditionalFormatting>
  <conditionalFormatting sqref="A5:A6">
    <cfRule type="cellIs" dxfId="65" priority="15" operator="between">
      <formula>0</formula>
      <formula>0</formula>
    </cfRule>
  </conditionalFormatting>
  <conditionalFormatting sqref="B12">
    <cfRule type="cellIs" dxfId="64" priority="11" operator="between">
      <formula>0</formula>
      <formula>0</formula>
    </cfRule>
  </conditionalFormatting>
  <conditionalFormatting sqref="B5:B6">
    <cfRule type="cellIs" dxfId="63" priority="13" operator="between">
      <formula>0</formula>
      <formula>0</formula>
    </cfRule>
  </conditionalFormatting>
  <conditionalFormatting sqref="A8:B9">
    <cfRule type="cellIs" dxfId="62" priority="12" operator="between">
      <formula>0</formula>
      <formula>0</formula>
    </cfRule>
  </conditionalFormatting>
  <conditionalFormatting sqref="A12">
    <cfRule type="cellIs" dxfId="61" priority="10" operator="between">
      <formula>0</formula>
      <formula>0</formula>
    </cfRule>
  </conditionalFormatting>
  <conditionalFormatting sqref="B11">
    <cfRule type="cellIs" dxfId="60" priority="9" operator="between">
      <formula>0</formula>
      <formula>0</formula>
    </cfRule>
  </conditionalFormatting>
  <conditionalFormatting sqref="A11">
    <cfRule type="cellIs" dxfId="59" priority="8" operator="between">
      <formula>0</formula>
      <formula>0</formula>
    </cfRule>
  </conditionalFormatting>
  <conditionalFormatting sqref="C8:Q12">
    <cfRule type="cellIs" dxfId="58" priority="7" operator="between">
      <formula>0</formula>
      <formula>0</formula>
    </cfRule>
  </conditionalFormatting>
  <conditionalFormatting sqref="A10:B10">
    <cfRule type="cellIs" dxfId="57" priority="6" operator="between">
      <formula>0</formula>
      <formula>0</formula>
    </cfRule>
  </conditionalFormatting>
  <conditionalFormatting sqref="A7:Q7">
    <cfRule type="cellIs" dxfId="56" priority="5" operator="between">
      <formula>0</formula>
      <formula>0</formula>
    </cfRule>
  </conditionalFormatting>
  <conditionalFormatting sqref="A4:B4">
    <cfRule type="cellIs" dxfId="55" priority="4" operator="between">
      <formula>0</formula>
      <formula>0</formula>
    </cfRule>
  </conditionalFormatting>
  <conditionalFormatting sqref="A1:M1 C2:D2 Q1 O1">
    <cfRule type="cellIs" dxfId="54" priority="3" operator="between">
      <formula>0</formula>
      <formula>0</formula>
    </cfRule>
  </conditionalFormatting>
  <conditionalFormatting sqref="P1">
    <cfRule type="cellIs" dxfId="53" priority="2" operator="between">
      <formula>0</formula>
      <formula>0</formula>
    </cfRule>
  </conditionalFormatting>
  <conditionalFormatting sqref="N1">
    <cfRule type="cellIs" dxfId="52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</sheetPr>
  <dimension ref="A1:T141"/>
  <sheetViews>
    <sheetView zoomScale="90" zoomScaleNormal="90" workbookViewId="0">
      <pane xSplit="2" ySplit="4" topLeftCell="I5" activePane="bottomRight" state="frozen"/>
      <selection activeCell="D10" sqref="D10"/>
      <selection pane="topRight" activeCell="D10" sqref="D10"/>
      <selection pane="bottomLeft" activeCell="D10" sqref="D10"/>
      <selection pane="bottomRight" activeCell="D103" sqref="D103"/>
    </sheetView>
  </sheetViews>
  <sheetFormatPr defaultColWidth="11.42578125" defaultRowHeight="15" x14ac:dyDescent="0.25"/>
  <cols>
    <col min="1" max="1" width="11.28515625" style="1" bestFit="1" customWidth="1"/>
    <col min="2" max="2" width="35.42578125" style="2" customWidth="1"/>
    <col min="3" max="3" width="12.42578125" style="2" customWidth="1"/>
    <col min="4" max="4" width="16.7109375" style="2" customWidth="1"/>
    <col min="5" max="5" width="33.5703125" style="1" customWidth="1"/>
    <col min="6" max="6" width="18.5703125" style="1" bestFit="1" customWidth="1"/>
    <col min="7" max="7" width="22.85546875" style="1" bestFit="1" customWidth="1"/>
    <col min="8" max="8" width="35.42578125" style="1" customWidth="1"/>
    <col min="9" max="9" width="9.85546875" style="2" bestFit="1" customWidth="1"/>
    <col min="10" max="10" width="16.28515625" style="2" customWidth="1"/>
    <col min="11" max="11" width="11.42578125" style="2"/>
    <col min="12" max="12" width="17.5703125" style="2" bestFit="1" customWidth="1"/>
    <col min="13" max="14" width="11.42578125" style="2"/>
    <col min="15" max="15" width="18.140625" style="2" customWidth="1"/>
    <col min="16" max="16" width="11.42578125" style="2"/>
    <col min="17" max="17" width="12.140625" style="2" bestFit="1" customWidth="1"/>
    <col min="18" max="18" width="28.5703125" style="2" customWidth="1"/>
    <col min="19" max="19" width="34.85546875" style="2" customWidth="1"/>
    <col min="20" max="20" width="14.5703125" style="2" customWidth="1"/>
    <col min="21" max="21" width="42.85546875" style="2" customWidth="1"/>
    <col min="22" max="22" width="14.85546875" style="2" customWidth="1"/>
    <col min="23" max="23" width="35.5703125" style="2" customWidth="1"/>
    <col min="24" max="16384" width="11.42578125" style="2"/>
  </cols>
  <sheetData>
    <row r="1" spans="1:20" ht="13.35" customHeight="1" x14ac:dyDescent="0.25">
      <c r="A1" s="13" t="s">
        <v>403</v>
      </c>
      <c r="B1" s="3"/>
    </row>
    <row r="2" spans="1:20" x14ac:dyDescent="0.25">
      <c r="A2" s="14" t="s">
        <v>21</v>
      </c>
      <c r="B2" s="4"/>
    </row>
    <row r="3" spans="1:20" ht="15.75" thickBot="1" x14ac:dyDescent="0.3"/>
    <row r="4" spans="1:20" ht="45" x14ac:dyDescent="0.25">
      <c r="A4" s="51" t="s">
        <v>0</v>
      </c>
      <c r="B4" s="51" t="s">
        <v>25</v>
      </c>
      <c r="C4" s="12" t="s">
        <v>41</v>
      </c>
      <c r="D4" s="12" t="s">
        <v>42</v>
      </c>
      <c r="E4" s="51" t="s">
        <v>20</v>
      </c>
      <c r="F4" s="59" t="s">
        <v>1</v>
      </c>
      <c r="G4" s="59"/>
      <c r="H4" s="51" t="s">
        <v>2</v>
      </c>
      <c r="I4" s="51" t="s">
        <v>3</v>
      </c>
      <c r="J4" s="51" t="s">
        <v>4</v>
      </c>
      <c r="K4" s="51" t="s">
        <v>5</v>
      </c>
      <c r="L4" s="51" t="s">
        <v>6</v>
      </c>
      <c r="M4" s="51" t="s">
        <v>7</v>
      </c>
      <c r="N4" s="51" t="s">
        <v>8</v>
      </c>
      <c r="O4" s="51" t="s">
        <v>9</v>
      </c>
      <c r="P4" s="51" t="s">
        <v>10</v>
      </c>
      <c r="Q4" s="51" t="s">
        <v>689</v>
      </c>
      <c r="R4" s="51" t="s">
        <v>11</v>
      </c>
      <c r="S4" s="51" t="s">
        <v>165</v>
      </c>
      <c r="T4" s="51" t="s">
        <v>12</v>
      </c>
    </row>
    <row r="5" spans="1:20" x14ac:dyDescent="0.25">
      <c r="A5" s="28"/>
      <c r="B5" s="29"/>
      <c r="C5" s="29"/>
      <c r="D5" s="29"/>
      <c r="E5" s="29"/>
      <c r="F5" s="28" t="s">
        <v>22</v>
      </c>
      <c r="G5" s="28" t="s">
        <v>23</v>
      </c>
      <c r="H5" s="29"/>
      <c r="I5" s="28" t="s">
        <v>13</v>
      </c>
      <c r="J5" s="28"/>
      <c r="K5" s="28"/>
      <c r="L5" s="28"/>
      <c r="M5" s="28"/>
      <c r="N5" s="28"/>
      <c r="O5" s="28"/>
      <c r="P5" s="28" t="s">
        <v>14</v>
      </c>
      <c r="Q5" s="28" t="s">
        <v>15</v>
      </c>
      <c r="R5" s="28" t="s">
        <v>673</v>
      </c>
      <c r="S5" s="28"/>
      <c r="T5" s="28"/>
    </row>
    <row r="6" spans="1:20" x14ac:dyDescent="0.25">
      <c r="A6" s="7" t="s">
        <v>81</v>
      </c>
      <c r="B6" s="53" t="s">
        <v>429</v>
      </c>
      <c r="C6" s="7"/>
      <c r="D6" s="7" t="s">
        <v>16</v>
      </c>
      <c r="E6" s="7" t="s">
        <v>420</v>
      </c>
      <c r="F6" s="7" t="s">
        <v>16</v>
      </c>
      <c r="G6" s="7" t="s">
        <v>16</v>
      </c>
      <c r="H6" s="7" t="s">
        <v>680</v>
      </c>
      <c r="I6" s="7">
        <v>630</v>
      </c>
      <c r="J6" s="7" t="s">
        <v>45</v>
      </c>
      <c r="K6" s="7">
        <v>2</v>
      </c>
      <c r="L6" s="7" t="s">
        <v>645</v>
      </c>
      <c r="M6" s="7" t="s">
        <v>74</v>
      </c>
      <c r="N6" s="7" t="s">
        <v>411</v>
      </c>
      <c r="O6" s="7" t="s">
        <v>91</v>
      </c>
      <c r="P6" s="7">
        <v>80</v>
      </c>
      <c r="Q6" s="7" t="s">
        <v>92</v>
      </c>
      <c r="R6" s="7">
        <v>900</v>
      </c>
      <c r="S6" s="7"/>
      <c r="T6" s="7" t="s">
        <v>186</v>
      </c>
    </row>
    <row r="7" spans="1:20" x14ac:dyDescent="0.25">
      <c r="A7" s="7" t="s">
        <v>81</v>
      </c>
      <c r="B7" s="53" t="s">
        <v>84</v>
      </c>
      <c r="C7" s="7" t="s">
        <v>16</v>
      </c>
      <c r="D7" s="7"/>
      <c r="E7" s="7" t="s">
        <v>627</v>
      </c>
      <c r="F7" s="7" t="s">
        <v>16</v>
      </c>
      <c r="G7" s="7" t="s">
        <v>16</v>
      </c>
      <c r="H7" s="7" t="s">
        <v>680</v>
      </c>
      <c r="I7" s="7">
        <v>750</v>
      </c>
      <c r="J7" s="7" t="s">
        <v>45</v>
      </c>
      <c r="K7" s="7">
        <v>2</v>
      </c>
      <c r="L7" s="7" t="s">
        <v>171</v>
      </c>
      <c r="M7" s="7" t="s">
        <v>74</v>
      </c>
      <c r="N7" s="7" t="s">
        <v>411</v>
      </c>
      <c r="O7" s="7" t="s">
        <v>414</v>
      </c>
      <c r="P7" s="7">
        <v>120</v>
      </c>
      <c r="Q7" s="7"/>
      <c r="R7" s="7"/>
      <c r="S7" s="7"/>
      <c r="T7" s="7"/>
    </row>
    <row r="8" spans="1:20" ht="60" x14ac:dyDescent="0.25">
      <c r="A8" s="7" t="s">
        <v>81</v>
      </c>
      <c r="B8" s="53" t="s">
        <v>489</v>
      </c>
      <c r="C8" s="7" t="s">
        <v>16</v>
      </c>
      <c r="D8" s="7"/>
      <c r="E8" s="7" t="s">
        <v>627</v>
      </c>
      <c r="F8" s="7" t="s">
        <v>16</v>
      </c>
      <c r="G8" s="7" t="s">
        <v>16</v>
      </c>
      <c r="H8" s="7" t="s">
        <v>680</v>
      </c>
      <c r="I8" s="7">
        <v>750</v>
      </c>
      <c r="J8" s="7" t="s">
        <v>45</v>
      </c>
      <c r="K8" s="7" t="s">
        <v>413</v>
      </c>
      <c r="L8" s="7" t="s">
        <v>632</v>
      </c>
      <c r="M8" s="7" t="s">
        <v>74</v>
      </c>
      <c r="N8" s="7" t="s">
        <v>411</v>
      </c>
      <c r="O8" s="7" t="s">
        <v>414</v>
      </c>
      <c r="P8" s="7">
        <v>60</v>
      </c>
      <c r="Q8" s="7"/>
      <c r="R8" s="7"/>
      <c r="S8" s="7"/>
      <c r="T8" s="7"/>
    </row>
    <row r="9" spans="1:20" ht="27" customHeight="1" x14ac:dyDescent="0.25">
      <c r="A9" s="7" t="s">
        <v>81</v>
      </c>
      <c r="B9" s="53" t="s">
        <v>490</v>
      </c>
      <c r="C9" s="7"/>
      <c r="D9" s="7" t="s">
        <v>16</v>
      </c>
      <c r="E9" s="7" t="s">
        <v>625</v>
      </c>
      <c r="F9" s="7" t="s">
        <v>16</v>
      </c>
      <c r="G9" s="7" t="s">
        <v>16</v>
      </c>
      <c r="H9" s="7" t="s">
        <v>680</v>
      </c>
      <c r="I9" s="7">
        <v>550</v>
      </c>
      <c r="J9" s="7" t="s">
        <v>45</v>
      </c>
      <c r="K9" s="7" t="s">
        <v>419</v>
      </c>
      <c r="L9" s="7" t="s">
        <v>642</v>
      </c>
      <c r="M9" s="7" t="s">
        <v>76</v>
      </c>
      <c r="N9" s="7" t="s">
        <v>411</v>
      </c>
      <c r="O9" s="7" t="s">
        <v>414</v>
      </c>
      <c r="P9" s="7">
        <v>80</v>
      </c>
      <c r="Q9" s="7" t="s">
        <v>422</v>
      </c>
      <c r="R9" s="7">
        <v>1500</v>
      </c>
      <c r="S9" s="7"/>
      <c r="T9" s="7" t="s">
        <v>186</v>
      </c>
    </row>
    <row r="10" spans="1:20" s="5" customFormat="1" x14ac:dyDescent="0.25">
      <c r="A10" s="7" t="s">
        <v>81</v>
      </c>
      <c r="B10" s="53" t="s">
        <v>612</v>
      </c>
      <c r="C10" s="7" t="s">
        <v>16</v>
      </c>
      <c r="D10" s="7"/>
      <c r="E10" s="7" t="s">
        <v>627</v>
      </c>
      <c r="F10" s="7" t="s">
        <v>16</v>
      </c>
      <c r="G10" s="7" t="s">
        <v>16</v>
      </c>
      <c r="H10" s="7" t="s">
        <v>680</v>
      </c>
      <c r="I10" s="7">
        <v>640</v>
      </c>
      <c r="J10" s="7" t="s">
        <v>418</v>
      </c>
      <c r="K10" s="7">
        <v>2</v>
      </c>
      <c r="L10" s="7" t="s">
        <v>644</v>
      </c>
      <c r="M10" s="7" t="s">
        <v>74</v>
      </c>
      <c r="N10" s="7" t="s">
        <v>411</v>
      </c>
      <c r="O10" s="7" t="s">
        <v>414</v>
      </c>
      <c r="P10" s="7">
        <v>100</v>
      </c>
      <c r="Q10" s="7"/>
      <c r="R10" s="7"/>
      <c r="S10" s="7"/>
      <c r="T10" s="7"/>
    </row>
    <row r="11" spans="1:20" s="5" customFormat="1" x14ac:dyDescent="0.25">
      <c r="A11" s="7" t="s">
        <v>81</v>
      </c>
      <c r="B11" s="53" t="s">
        <v>617</v>
      </c>
      <c r="C11" s="7" t="s">
        <v>16</v>
      </c>
      <c r="D11" s="7"/>
      <c r="E11" s="7" t="s">
        <v>627</v>
      </c>
      <c r="F11" s="7" t="s">
        <v>16</v>
      </c>
      <c r="G11" s="7" t="s">
        <v>16</v>
      </c>
      <c r="H11" s="7" t="s">
        <v>680</v>
      </c>
      <c r="I11" s="7">
        <v>750</v>
      </c>
      <c r="J11" s="7" t="s">
        <v>49</v>
      </c>
      <c r="K11" s="7">
        <v>2</v>
      </c>
      <c r="L11" s="7" t="s">
        <v>645</v>
      </c>
      <c r="M11" s="7" t="s">
        <v>74</v>
      </c>
      <c r="N11" s="7" t="s">
        <v>411</v>
      </c>
      <c r="O11" s="7" t="s">
        <v>414</v>
      </c>
      <c r="P11" s="7">
        <v>120</v>
      </c>
      <c r="Q11" s="7"/>
      <c r="R11" s="7"/>
      <c r="S11" s="7"/>
      <c r="T11" s="7"/>
    </row>
    <row r="12" spans="1:20" s="5" customFormat="1" ht="60" x14ac:dyDescent="0.25">
      <c r="A12" s="7" t="s">
        <v>81</v>
      </c>
      <c r="B12" s="53" t="s">
        <v>618</v>
      </c>
      <c r="C12" s="7"/>
      <c r="D12" s="7" t="s">
        <v>16</v>
      </c>
      <c r="E12" s="7" t="s">
        <v>423</v>
      </c>
      <c r="F12" s="7" t="s">
        <v>16</v>
      </c>
      <c r="G12" s="7" t="s">
        <v>16</v>
      </c>
      <c r="H12" s="7" t="s">
        <v>680</v>
      </c>
      <c r="I12" s="7">
        <v>600</v>
      </c>
      <c r="J12" s="7" t="s">
        <v>45</v>
      </c>
      <c r="K12" s="7">
        <v>2</v>
      </c>
      <c r="L12" s="7" t="s">
        <v>645</v>
      </c>
      <c r="M12" s="7" t="s">
        <v>76</v>
      </c>
      <c r="N12" s="7" t="s">
        <v>411</v>
      </c>
      <c r="O12" s="7" t="s">
        <v>91</v>
      </c>
      <c r="P12" s="7" t="s">
        <v>95</v>
      </c>
      <c r="Q12" s="7" t="s">
        <v>96</v>
      </c>
      <c r="R12" s="7">
        <v>2700</v>
      </c>
      <c r="S12" s="7"/>
      <c r="T12" s="7" t="s">
        <v>186</v>
      </c>
    </row>
    <row r="13" spans="1:20" s="5" customFormat="1" ht="135" x14ac:dyDescent="0.25">
      <c r="A13" s="7" t="s">
        <v>81</v>
      </c>
      <c r="B13" s="53" t="s">
        <v>428</v>
      </c>
      <c r="C13" s="7"/>
      <c r="D13" s="7" t="s">
        <v>16</v>
      </c>
      <c r="E13" s="7" t="s">
        <v>410</v>
      </c>
      <c r="F13" s="7" t="s">
        <v>16</v>
      </c>
      <c r="G13" s="7" t="s">
        <v>16</v>
      </c>
      <c r="H13" s="7" t="s">
        <v>680</v>
      </c>
      <c r="I13" s="7">
        <v>600</v>
      </c>
      <c r="J13" s="7" t="s">
        <v>45</v>
      </c>
      <c r="K13" s="7" t="s">
        <v>427</v>
      </c>
      <c r="L13" s="7" t="s">
        <v>631</v>
      </c>
      <c r="M13" s="7" t="s">
        <v>74</v>
      </c>
      <c r="N13" s="7" t="s">
        <v>411</v>
      </c>
      <c r="O13" s="7" t="s">
        <v>91</v>
      </c>
      <c r="P13" s="7" t="s">
        <v>412</v>
      </c>
      <c r="Q13" s="7"/>
      <c r="R13" s="7"/>
      <c r="S13" s="7" t="s">
        <v>675</v>
      </c>
      <c r="T13" s="7"/>
    </row>
    <row r="14" spans="1:20" s="5" customFormat="1" x14ac:dyDescent="0.25">
      <c r="A14" s="7" t="s">
        <v>81</v>
      </c>
      <c r="B14" s="53" t="s">
        <v>613</v>
      </c>
      <c r="C14" s="7" t="s">
        <v>16</v>
      </c>
      <c r="D14" s="7"/>
      <c r="E14" s="7" t="s">
        <v>627</v>
      </c>
      <c r="F14" s="7" t="s">
        <v>16</v>
      </c>
      <c r="G14" s="7" t="s">
        <v>16</v>
      </c>
      <c r="H14" s="7" t="s">
        <v>680</v>
      </c>
      <c r="I14" s="7">
        <v>750</v>
      </c>
      <c r="J14" s="7" t="s">
        <v>45</v>
      </c>
      <c r="K14" s="7">
        <v>2</v>
      </c>
      <c r="L14" s="7" t="s">
        <v>633</v>
      </c>
      <c r="M14" s="7" t="s">
        <v>74</v>
      </c>
      <c r="N14" s="7" t="s">
        <v>411</v>
      </c>
      <c r="O14" s="7" t="s">
        <v>414</v>
      </c>
      <c r="P14" s="7" t="s">
        <v>416</v>
      </c>
      <c r="Q14" s="7"/>
      <c r="R14" s="7"/>
      <c r="S14" s="7"/>
      <c r="T14" s="7"/>
    </row>
    <row r="15" spans="1:20" s="5" customFormat="1" ht="30" x14ac:dyDescent="0.25">
      <c r="A15" s="7" t="s">
        <v>81</v>
      </c>
      <c r="B15" s="53" t="s">
        <v>616</v>
      </c>
      <c r="C15" s="7"/>
      <c r="D15" s="7" t="s">
        <v>16</v>
      </c>
      <c r="E15" s="7" t="s">
        <v>424</v>
      </c>
      <c r="F15" s="7" t="s">
        <v>16</v>
      </c>
      <c r="G15" s="7" t="s">
        <v>16</v>
      </c>
      <c r="H15" s="7" t="s">
        <v>128</v>
      </c>
      <c r="I15" s="7">
        <v>600</v>
      </c>
      <c r="J15" s="7" t="s">
        <v>45</v>
      </c>
      <c r="K15" s="7" t="s">
        <v>97</v>
      </c>
      <c r="L15" s="7" t="s">
        <v>645</v>
      </c>
      <c r="M15" s="7" t="s">
        <v>76</v>
      </c>
      <c r="N15" s="7" t="s">
        <v>411</v>
      </c>
      <c r="O15" s="7" t="s">
        <v>91</v>
      </c>
      <c r="P15" s="7" t="s">
        <v>98</v>
      </c>
      <c r="Q15" s="7" t="s">
        <v>99</v>
      </c>
      <c r="R15" s="7" t="s">
        <v>100</v>
      </c>
      <c r="S15" s="7"/>
      <c r="T15" s="7" t="s">
        <v>186</v>
      </c>
    </row>
    <row r="16" spans="1:20" s="5" customFormat="1" x14ac:dyDescent="0.25">
      <c r="A16" s="7" t="s">
        <v>81</v>
      </c>
      <c r="B16" s="54" t="s">
        <v>648</v>
      </c>
      <c r="C16" s="7"/>
      <c r="D16" s="7" t="s">
        <v>16</v>
      </c>
      <c r="E16" s="7" t="s">
        <v>627</v>
      </c>
      <c r="F16" s="7" t="s">
        <v>16</v>
      </c>
      <c r="G16" s="7" t="s">
        <v>16</v>
      </c>
      <c r="H16" s="7" t="s">
        <v>680</v>
      </c>
      <c r="I16" s="7">
        <v>750</v>
      </c>
      <c r="J16" s="7" t="s">
        <v>49</v>
      </c>
      <c r="K16" s="7">
        <v>2</v>
      </c>
      <c r="L16" s="7" t="s">
        <v>632</v>
      </c>
      <c r="M16" s="7" t="s">
        <v>74</v>
      </c>
      <c r="N16" s="7" t="s">
        <v>411</v>
      </c>
      <c r="O16" s="7" t="s">
        <v>91</v>
      </c>
      <c r="P16" s="7">
        <v>120</v>
      </c>
      <c r="Q16" s="7"/>
      <c r="R16" s="7">
        <v>3000</v>
      </c>
      <c r="S16" s="7"/>
      <c r="T16" s="7"/>
    </row>
    <row r="17" spans="1:20" s="5" customFormat="1" ht="24" customHeight="1" x14ac:dyDescent="0.25">
      <c r="A17" s="7" t="s">
        <v>81</v>
      </c>
      <c r="B17" s="53" t="s">
        <v>426</v>
      </c>
      <c r="C17" s="7"/>
      <c r="D17" s="7" t="s">
        <v>16</v>
      </c>
      <c r="E17" s="7" t="s">
        <v>410</v>
      </c>
      <c r="F17" s="7" t="s">
        <v>16</v>
      </c>
      <c r="G17" s="7" t="s">
        <v>16</v>
      </c>
      <c r="H17" s="7" t="s">
        <v>128</v>
      </c>
      <c r="I17" s="7">
        <v>600</v>
      </c>
      <c r="J17" s="7" t="s">
        <v>45</v>
      </c>
      <c r="K17" s="7" t="s">
        <v>427</v>
      </c>
      <c r="L17" s="7" t="s">
        <v>631</v>
      </c>
      <c r="M17" s="7" t="s">
        <v>74</v>
      </c>
      <c r="N17" s="7" t="s">
        <v>411</v>
      </c>
      <c r="O17" s="7" t="s">
        <v>91</v>
      </c>
      <c r="P17" s="7" t="s">
        <v>412</v>
      </c>
      <c r="Q17" s="7"/>
      <c r="R17" s="7"/>
      <c r="S17" s="7" t="s">
        <v>675</v>
      </c>
      <c r="T17" s="7"/>
    </row>
    <row r="18" spans="1:20" s="5" customFormat="1" x14ac:dyDescent="0.25">
      <c r="A18" s="52" t="s">
        <v>81</v>
      </c>
      <c r="B18" s="54" t="s">
        <v>653</v>
      </c>
      <c r="C18" s="7"/>
      <c r="D18" s="7" t="s">
        <v>16</v>
      </c>
      <c r="E18" s="7" t="s">
        <v>625</v>
      </c>
      <c r="F18" s="7" t="s">
        <v>16</v>
      </c>
      <c r="G18" s="7" t="s">
        <v>16</v>
      </c>
      <c r="H18" s="7" t="s">
        <v>680</v>
      </c>
      <c r="I18" s="7">
        <v>550</v>
      </c>
      <c r="J18" s="7" t="s">
        <v>45</v>
      </c>
      <c r="K18" s="7" t="s">
        <v>419</v>
      </c>
      <c r="L18" s="7" t="s">
        <v>642</v>
      </c>
      <c r="M18" s="7" t="s">
        <v>76</v>
      </c>
      <c r="N18" s="7" t="s">
        <v>411</v>
      </c>
      <c r="O18" s="7" t="s">
        <v>414</v>
      </c>
      <c r="P18" s="7">
        <v>80</v>
      </c>
      <c r="Q18" s="7" t="s">
        <v>421</v>
      </c>
      <c r="R18" s="7">
        <v>1500</v>
      </c>
      <c r="S18" s="7"/>
      <c r="T18" s="7" t="s">
        <v>186</v>
      </c>
    </row>
    <row r="19" spans="1:20" s="5" customFormat="1" x14ac:dyDescent="0.25">
      <c r="A19" s="7" t="s">
        <v>81</v>
      </c>
      <c r="B19" s="53" t="s">
        <v>487</v>
      </c>
      <c r="C19" s="7"/>
      <c r="D19" s="7" t="s">
        <v>16</v>
      </c>
      <c r="E19" s="7" t="s">
        <v>420</v>
      </c>
      <c r="F19" s="7" t="s">
        <v>16</v>
      </c>
      <c r="G19" s="7" t="s">
        <v>16</v>
      </c>
      <c r="H19" s="7" t="s">
        <v>128</v>
      </c>
      <c r="I19" s="7">
        <v>630</v>
      </c>
      <c r="J19" s="7" t="s">
        <v>45</v>
      </c>
      <c r="K19" s="7">
        <v>1</v>
      </c>
      <c r="L19" s="7" t="s">
        <v>645</v>
      </c>
      <c r="M19" s="7" t="s">
        <v>76</v>
      </c>
      <c r="N19" s="7" t="s">
        <v>411</v>
      </c>
      <c r="O19" s="7" t="s">
        <v>91</v>
      </c>
      <c r="P19" s="7">
        <v>80</v>
      </c>
      <c r="Q19" s="7" t="s">
        <v>92</v>
      </c>
      <c r="R19" s="7">
        <v>900</v>
      </c>
      <c r="S19" s="7"/>
      <c r="T19" s="7" t="s">
        <v>186</v>
      </c>
    </row>
    <row r="20" spans="1:20" s="5" customFormat="1" x14ac:dyDescent="0.25">
      <c r="A20" s="7" t="s">
        <v>81</v>
      </c>
      <c r="B20" s="53" t="s">
        <v>486</v>
      </c>
      <c r="C20" s="7" t="s">
        <v>16</v>
      </c>
      <c r="D20" s="7"/>
      <c r="E20" s="7" t="s">
        <v>626</v>
      </c>
      <c r="F20" s="7" t="s">
        <v>16</v>
      </c>
      <c r="G20" s="7" t="s">
        <v>16</v>
      </c>
      <c r="H20" s="7" t="s">
        <v>680</v>
      </c>
      <c r="I20" s="7">
        <v>550</v>
      </c>
      <c r="J20" s="7" t="s">
        <v>45</v>
      </c>
      <c r="K20" s="7" t="s">
        <v>419</v>
      </c>
      <c r="L20" s="7" t="s">
        <v>642</v>
      </c>
      <c r="M20" s="7" t="s">
        <v>74</v>
      </c>
      <c r="N20" s="7" t="s">
        <v>411</v>
      </c>
      <c r="O20" s="7" t="s">
        <v>414</v>
      </c>
      <c r="P20" s="7">
        <v>80</v>
      </c>
      <c r="Q20" s="7"/>
      <c r="R20" s="7"/>
      <c r="S20" s="7"/>
      <c r="T20" s="7"/>
    </row>
    <row r="21" spans="1:20" s="5" customFormat="1" x14ac:dyDescent="0.25">
      <c r="A21" s="7" t="s">
        <v>81</v>
      </c>
      <c r="B21" s="53" t="s">
        <v>485</v>
      </c>
      <c r="C21" s="7"/>
      <c r="D21" s="7" t="s">
        <v>16</v>
      </c>
      <c r="E21" s="7" t="s">
        <v>425</v>
      </c>
      <c r="F21" s="7" t="s">
        <v>16</v>
      </c>
      <c r="G21" s="7" t="s">
        <v>16</v>
      </c>
      <c r="H21" s="7" t="s">
        <v>128</v>
      </c>
      <c r="I21" s="7">
        <v>700</v>
      </c>
      <c r="J21" s="7" t="s">
        <v>45</v>
      </c>
      <c r="K21" s="7">
        <v>1</v>
      </c>
      <c r="L21" s="7" t="s">
        <v>645</v>
      </c>
      <c r="M21" s="7" t="s">
        <v>76</v>
      </c>
      <c r="N21" s="7" t="s">
        <v>411</v>
      </c>
      <c r="O21" s="7" t="s">
        <v>91</v>
      </c>
      <c r="P21" s="7" t="s">
        <v>98</v>
      </c>
      <c r="Q21" s="7" t="s">
        <v>101</v>
      </c>
      <c r="R21" s="7">
        <v>2100</v>
      </c>
      <c r="S21" s="7"/>
      <c r="T21" s="7" t="s">
        <v>186</v>
      </c>
    </row>
    <row r="22" spans="1:20" s="5" customFormat="1" x14ac:dyDescent="0.25">
      <c r="A22" s="7" t="s">
        <v>81</v>
      </c>
      <c r="B22" s="53" t="s">
        <v>519</v>
      </c>
      <c r="C22" s="7" t="s">
        <v>16</v>
      </c>
      <c r="D22" s="7"/>
      <c r="E22" s="7" t="s">
        <v>627</v>
      </c>
      <c r="F22" s="7" t="s">
        <v>16</v>
      </c>
      <c r="G22" s="7" t="s">
        <v>16</v>
      </c>
      <c r="H22" s="7" t="s">
        <v>680</v>
      </c>
      <c r="I22" s="7">
        <v>600</v>
      </c>
      <c r="J22" s="7" t="s">
        <v>45</v>
      </c>
      <c r="K22" s="7">
        <v>2</v>
      </c>
      <c r="L22" s="7" t="s">
        <v>643</v>
      </c>
      <c r="M22" s="7" t="s">
        <v>74</v>
      </c>
      <c r="N22" s="7" t="s">
        <v>411</v>
      </c>
      <c r="O22" s="7" t="s">
        <v>414</v>
      </c>
      <c r="P22" s="7" t="s">
        <v>417</v>
      </c>
      <c r="Q22" s="7"/>
      <c r="R22" s="7"/>
      <c r="S22" s="7"/>
      <c r="T22" s="7"/>
    </row>
    <row r="23" spans="1:20" s="5" customFormat="1" x14ac:dyDescent="0.25">
      <c r="A23" s="7" t="s">
        <v>81</v>
      </c>
      <c r="B23" s="53" t="s">
        <v>480</v>
      </c>
      <c r="C23" s="7"/>
      <c r="D23" s="7" t="s">
        <v>16</v>
      </c>
      <c r="E23" s="7" t="s">
        <v>627</v>
      </c>
      <c r="F23" s="7" t="s">
        <v>16</v>
      </c>
      <c r="G23" s="7" t="s">
        <v>16</v>
      </c>
      <c r="H23" s="7" t="s">
        <v>680</v>
      </c>
      <c r="I23" s="7">
        <v>600</v>
      </c>
      <c r="J23" s="7" t="s">
        <v>45</v>
      </c>
      <c r="K23" s="7">
        <v>1</v>
      </c>
      <c r="L23" s="7" t="s">
        <v>643</v>
      </c>
      <c r="M23" s="7" t="s">
        <v>76</v>
      </c>
      <c r="N23" s="7" t="s">
        <v>411</v>
      </c>
      <c r="O23" s="7" t="s">
        <v>91</v>
      </c>
      <c r="P23" s="7" t="s">
        <v>93</v>
      </c>
      <c r="Q23" s="7" t="s">
        <v>94</v>
      </c>
      <c r="R23" s="7">
        <v>1350</v>
      </c>
      <c r="S23" s="7"/>
      <c r="T23" s="7" t="s">
        <v>186</v>
      </c>
    </row>
    <row r="24" spans="1:20" s="5" customFormat="1" ht="39.6" customHeight="1" x14ac:dyDescent="0.25">
      <c r="A24" s="52" t="s">
        <v>81</v>
      </c>
      <c r="B24" s="54" t="s">
        <v>652</v>
      </c>
      <c r="C24" s="7"/>
      <c r="D24" s="7" t="s">
        <v>16</v>
      </c>
      <c r="E24" s="7" t="s">
        <v>625</v>
      </c>
      <c r="F24" s="7" t="s">
        <v>16</v>
      </c>
      <c r="G24" s="7" t="s">
        <v>16</v>
      </c>
      <c r="H24" s="7" t="s">
        <v>680</v>
      </c>
      <c r="I24" s="7">
        <v>550</v>
      </c>
      <c r="J24" s="7" t="s">
        <v>45</v>
      </c>
      <c r="K24" s="7" t="s">
        <v>419</v>
      </c>
      <c r="L24" s="7" t="s">
        <v>642</v>
      </c>
      <c r="M24" s="7" t="s">
        <v>76</v>
      </c>
      <c r="N24" s="7" t="s">
        <v>411</v>
      </c>
      <c r="O24" s="7" t="s">
        <v>414</v>
      </c>
      <c r="P24" s="7">
        <v>80</v>
      </c>
      <c r="Q24" s="7" t="s">
        <v>421</v>
      </c>
      <c r="R24" s="7">
        <v>1500</v>
      </c>
      <c r="S24" s="7"/>
      <c r="T24" s="7" t="s">
        <v>186</v>
      </c>
    </row>
    <row r="25" spans="1:20" s="5" customFormat="1" ht="75" x14ac:dyDescent="0.25">
      <c r="A25" s="7" t="s">
        <v>81</v>
      </c>
      <c r="B25" s="53" t="s">
        <v>488</v>
      </c>
      <c r="C25" s="7" t="s">
        <v>16</v>
      </c>
      <c r="D25" s="7"/>
      <c r="E25" s="7" t="s">
        <v>627</v>
      </c>
      <c r="F25" s="7" t="s">
        <v>16</v>
      </c>
      <c r="G25" s="7" t="s">
        <v>16</v>
      </c>
      <c r="H25" s="7" t="s">
        <v>680</v>
      </c>
      <c r="I25" s="7">
        <v>720</v>
      </c>
      <c r="J25" s="7" t="s">
        <v>45</v>
      </c>
      <c r="K25" s="7" t="s">
        <v>415</v>
      </c>
      <c r="L25" s="7" t="s">
        <v>642</v>
      </c>
      <c r="M25" s="7" t="s">
        <v>74</v>
      </c>
      <c r="N25" s="7" t="s">
        <v>411</v>
      </c>
      <c r="O25" s="7" t="s">
        <v>414</v>
      </c>
      <c r="P25" s="7" t="s">
        <v>416</v>
      </c>
      <c r="Q25" s="7"/>
      <c r="R25" s="7"/>
      <c r="S25" s="7"/>
      <c r="T25" s="7"/>
    </row>
    <row r="26" spans="1:20" s="5" customFormat="1" x14ac:dyDescent="0.25">
      <c r="A26" s="7" t="s">
        <v>81</v>
      </c>
      <c r="B26" s="53" t="s">
        <v>484</v>
      </c>
      <c r="C26" s="7"/>
      <c r="D26" s="7" t="s">
        <v>16</v>
      </c>
      <c r="E26" s="7" t="s">
        <v>481</v>
      </c>
      <c r="F26" s="7" t="s">
        <v>16</v>
      </c>
      <c r="G26" s="7" t="s">
        <v>16</v>
      </c>
      <c r="H26" s="7" t="s">
        <v>128</v>
      </c>
      <c r="I26" s="7">
        <v>600</v>
      </c>
      <c r="J26" s="7" t="s">
        <v>45</v>
      </c>
      <c r="K26" s="7">
        <v>1</v>
      </c>
      <c r="L26" s="7" t="s">
        <v>643</v>
      </c>
      <c r="M26" s="7" t="s">
        <v>76</v>
      </c>
      <c r="N26" s="7" t="s">
        <v>411</v>
      </c>
      <c r="O26" s="7" t="s">
        <v>91</v>
      </c>
      <c r="P26" s="7" t="s">
        <v>93</v>
      </c>
      <c r="Q26" s="7" t="s">
        <v>94</v>
      </c>
      <c r="R26" s="7">
        <v>1350</v>
      </c>
      <c r="S26" s="7"/>
      <c r="T26" s="7" t="s">
        <v>186</v>
      </c>
    </row>
    <row r="27" spans="1:20" ht="30" x14ac:dyDescent="0.25">
      <c r="A27" s="7" t="s">
        <v>17</v>
      </c>
      <c r="B27" s="53" t="s">
        <v>226</v>
      </c>
      <c r="C27" s="7"/>
      <c r="D27" s="7" t="s">
        <v>16</v>
      </c>
      <c r="E27" s="7"/>
      <c r="F27" s="7" t="s">
        <v>16</v>
      </c>
      <c r="G27" s="7" t="s">
        <v>16</v>
      </c>
      <c r="H27" s="7" t="s">
        <v>681</v>
      </c>
      <c r="I27" s="7">
        <v>730</v>
      </c>
      <c r="J27" s="7" t="s">
        <v>49</v>
      </c>
      <c r="K27" s="7" t="s">
        <v>218</v>
      </c>
      <c r="L27" s="7"/>
      <c r="M27" s="7" t="s">
        <v>178</v>
      </c>
      <c r="N27" s="7" t="s">
        <v>19</v>
      </c>
      <c r="O27" s="7" t="s">
        <v>18</v>
      </c>
      <c r="P27" s="7">
        <v>140</v>
      </c>
      <c r="Q27" s="7">
        <v>169</v>
      </c>
      <c r="R27" s="7" t="s">
        <v>240</v>
      </c>
      <c r="S27" s="7" t="s">
        <v>678</v>
      </c>
      <c r="T27" s="7" t="s">
        <v>186</v>
      </c>
    </row>
    <row r="28" spans="1:20" ht="48" customHeight="1" x14ac:dyDescent="0.25">
      <c r="A28" s="7" t="s">
        <v>17</v>
      </c>
      <c r="B28" s="53" t="s">
        <v>227</v>
      </c>
      <c r="C28" s="7"/>
      <c r="D28" s="7" t="s">
        <v>16</v>
      </c>
      <c r="E28" s="7"/>
      <c r="F28" s="7" t="s">
        <v>16</v>
      </c>
      <c r="G28" s="7" t="s">
        <v>16</v>
      </c>
      <c r="H28" s="7" t="s">
        <v>681</v>
      </c>
      <c r="I28" s="7">
        <v>480</v>
      </c>
      <c r="J28" s="7" t="s">
        <v>49</v>
      </c>
      <c r="K28" s="7" t="s">
        <v>218</v>
      </c>
      <c r="L28" s="7"/>
      <c r="M28" s="7" t="s">
        <v>178</v>
      </c>
      <c r="N28" s="7" t="s">
        <v>19</v>
      </c>
      <c r="O28" s="7" t="s">
        <v>18</v>
      </c>
      <c r="P28" s="7">
        <v>100</v>
      </c>
      <c r="Q28" s="7">
        <v>73</v>
      </c>
      <c r="R28" s="7" t="s">
        <v>241</v>
      </c>
      <c r="S28" s="7"/>
      <c r="T28" s="7" t="s">
        <v>186</v>
      </c>
    </row>
    <row r="29" spans="1:20" x14ac:dyDescent="0.25">
      <c r="A29" s="7" t="s">
        <v>17</v>
      </c>
      <c r="B29" s="53" t="s">
        <v>202</v>
      </c>
      <c r="C29" s="7" t="s">
        <v>16</v>
      </c>
      <c r="D29" s="7"/>
      <c r="E29" s="7"/>
      <c r="F29" s="7" t="s">
        <v>16</v>
      </c>
      <c r="G29" s="7" t="s">
        <v>16</v>
      </c>
      <c r="H29" s="7" t="s">
        <v>681</v>
      </c>
      <c r="I29" s="7">
        <v>700</v>
      </c>
      <c r="J29" s="7" t="s">
        <v>49</v>
      </c>
      <c r="K29" s="7" t="s">
        <v>170</v>
      </c>
      <c r="L29" s="7"/>
      <c r="M29" s="7"/>
      <c r="N29" s="7" t="s">
        <v>19</v>
      </c>
      <c r="O29" s="7" t="s">
        <v>684</v>
      </c>
      <c r="P29" s="7" t="s">
        <v>211</v>
      </c>
      <c r="Q29" s="7">
        <v>54</v>
      </c>
      <c r="R29" s="7" t="s">
        <v>212</v>
      </c>
      <c r="S29" s="7"/>
      <c r="T29" s="7" t="s">
        <v>200</v>
      </c>
    </row>
    <row r="30" spans="1:20" ht="30" x14ac:dyDescent="0.25">
      <c r="A30" s="7" t="s">
        <v>17</v>
      </c>
      <c r="B30" s="53" t="s">
        <v>230</v>
      </c>
      <c r="C30" s="7"/>
      <c r="D30" s="7" t="s">
        <v>16</v>
      </c>
      <c r="E30" s="7"/>
      <c r="F30" s="7" t="s">
        <v>16</v>
      </c>
      <c r="G30" s="7" t="s">
        <v>16</v>
      </c>
      <c r="H30" s="7" t="s">
        <v>681</v>
      </c>
      <c r="I30" s="7">
        <v>720</v>
      </c>
      <c r="J30" s="7" t="s">
        <v>49</v>
      </c>
      <c r="K30" s="7">
        <v>2</v>
      </c>
      <c r="L30" s="7"/>
      <c r="M30" s="7" t="s">
        <v>178</v>
      </c>
      <c r="N30" s="7" t="s">
        <v>19</v>
      </c>
      <c r="O30" s="7" t="s">
        <v>18</v>
      </c>
      <c r="P30" s="7">
        <v>120</v>
      </c>
      <c r="Q30" s="7">
        <v>346</v>
      </c>
      <c r="R30" s="7" t="s">
        <v>238</v>
      </c>
      <c r="S30" s="7" t="s">
        <v>677</v>
      </c>
      <c r="T30" s="7" t="s">
        <v>186</v>
      </c>
    </row>
    <row r="31" spans="1:20" ht="30" x14ac:dyDescent="0.25">
      <c r="A31" s="7" t="s">
        <v>17</v>
      </c>
      <c r="B31" s="53" t="s">
        <v>229</v>
      </c>
      <c r="C31" s="7"/>
      <c r="D31" s="7" t="s">
        <v>16</v>
      </c>
      <c r="E31" s="7"/>
      <c r="F31" s="7" t="s">
        <v>16</v>
      </c>
      <c r="G31" s="7" t="s">
        <v>16</v>
      </c>
      <c r="H31" s="7" t="s">
        <v>681</v>
      </c>
      <c r="I31" s="7">
        <v>720</v>
      </c>
      <c r="J31" s="7" t="s">
        <v>49</v>
      </c>
      <c r="K31" s="7">
        <v>2</v>
      </c>
      <c r="L31" s="7"/>
      <c r="M31" s="7" t="s">
        <v>178</v>
      </c>
      <c r="N31" s="7" t="s">
        <v>19</v>
      </c>
      <c r="O31" s="7" t="s">
        <v>18</v>
      </c>
      <c r="P31" s="7">
        <v>100</v>
      </c>
      <c r="Q31" s="7">
        <v>173</v>
      </c>
      <c r="R31" s="7" t="s">
        <v>245</v>
      </c>
      <c r="S31" s="7"/>
      <c r="T31" s="7" t="s">
        <v>186</v>
      </c>
    </row>
    <row r="32" spans="1:20" ht="45" x14ac:dyDescent="0.25">
      <c r="A32" s="7" t="s">
        <v>17</v>
      </c>
      <c r="B32" s="53" t="s">
        <v>231</v>
      </c>
      <c r="C32" s="7"/>
      <c r="D32" s="7" t="s">
        <v>16</v>
      </c>
      <c r="E32" s="7"/>
      <c r="F32" s="7" t="s">
        <v>16</v>
      </c>
      <c r="G32" s="7" t="s">
        <v>16</v>
      </c>
      <c r="H32" s="7" t="s">
        <v>681</v>
      </c>
      <c r="I32" s="7">
        <v>690</v>
      </c>
      <c r="J32" s="7" t="s">
        <v>49</v>
      </c>
      <c r="K32" s="7">
        <v>2</v>
      </c>
      <c r="L32" s="7"/>
      <c r="M32" s="7" t="s">
        <v>178</v>
      </c>
      <c r="N32" s="7" t="s">
        <v>19</v>
      </c>
      <c r="O32" s="7" t="s">
        <v>18</v>
      </c>
      <c r="P32" s="7" t="s">
        <v>246</v>
      </c>
      <c r="Q32" s="7">
        <v>544</v>
      </c>
      <c r="R32" s="7" t="s">
        <v>247</v>
      </c>
      <c r="S32" s="7" t="s">
        <v>248</v>
      </c>
      <c r="T32" s="7" t="s">
        <v>186</v>
      </c>
    </row>
    <row r="33" spans="1:20" ht="30" x14ac:dyDescent="0.25">
      <c r="A33" s="7" t="s">
        <v>17</v>
      </c>
      <c r="B33" s="53" t="s">
        <v>205</v>
      </c>
      <c r="C33" s="7" t="s">
        <v>16</v>
      </c>
      <c r="D33" s="7"/>
      <c r="E33" s="7"/>
      <c r="F33" s="7" t="s">
        <v>16</v>
      </c>
      <c r="G33" s="7" t="s">
        <v>16</v>
      </c>
      <c r="H33" s="7" t="s">
        <v>681</v>
      </c>
      <c r="I33" s="7">
        <v>740</v>
      </c>
      <c r="J33" s="7" t="s">
        <v>49</v>
      </c>
      <c r="K33" s="7"/>
      <c r="L33" s="7"/>
      <c r="M33" s="7"/>
      <c r="N33" s="7" t="s">
        <v>19</v>
      </c>
      <c r="O33" s="7" t="s">
        <v>18</v>
      </c>
      <c r="P33" s="7"/>
      <c r="Q33" s="7"/>
      <c r="R33" s="7"/>
      <c r="S33" s="7"/>
      <c r="T33" s="7" t="s">
        <v>215</v>
      </c>
    </row>
    <row r="34" spans="1:20" ht="30" x14ac:dyDescent="0.25">
      <c r="A34" s="7" t="s">
        <v>17</v>
      </c>
      <c r="B34" s="53" t="s">
        <v>169</v>
      </c>
      <c r="C34" s="7" t="s">
        <v>16</v>
      </c>
      <c r="D34" s="7"/>
      <c r="E34" s="7" t="s">
        <v>627</v>
      </c>
      <c r="F34" s="7" t="s">
        <v>16</v>
      </c>
      <c r="G34" s="7" t="s">
        <v>16</v>
      </c>
      <c r="H34" s="7" t="s">
        <v>681</v>
      </c>
      <c r="I34" s="7">
        <v>740</v>
      </c>
      <c r="J34" s="7" t="s">
        <v>49</v>
      </c>
      <c r="K34" s="7" t="s">
        <v>170</v>
      </c>
      <c r="L34" s="7" t="s">
        <v>171</v>
      </c>
      <c r="M34" s="7" t="s">
        <v>50</v>
      </c>
      <c r="N34" s="7" t="s">
        <v>114</v>
      </c>
      <c r="O34" s="7" t="s">
        <v>685</v>
      </c>
      <c r="P34" s="7" t="s">
        <v>172</v>
      </c>
      <c r="Q34" s="7">
        <v>72</v>
      </c>
      <c r="R34" s="7" t="s">
        <v>173</v>
      </c>
      <c r="S34" s="7" t="s">
        <v>174</v>
      </c>
      <c r="T34" s="7" t="s">
        <v>186</v>
      </c>
    </row>
    <row r="35" spans="1:20" ht="30" x14ac:dyDescent="0.25">
      <c r="A35" s="7" t="s">
        <v>17</v>
      </c>
      <c r="B35" s="53" t="s">
        <v>187</v>
      </c>
      <c r="C35" s="7"/>
      <c r="D35" s="7" t="s">
        <v>16</v>
      </c>
      <c r="E35" s="7"/>
      <c r="F35" s="7" t="s">
        <v>16</v>
      </c>
      <c r="G35" s="7" t="s">
        <v>16</v>
      </c>
      <c r="H35" s="7" t="s">
        <v>681</v>
      </c>
      <c r="I35" s="7"/>
      <c r="J35" s="7" t="s">
        <v>49</v>
      </c>
      <c r="K35" s="7">
        <v>2</v>
      </c>
      <c r="L35" s="7"/>
      <c r="M35" s="7" t="s">
        <v>175</v>
      </c>
      <c r="N35" s="7" t="s">
        <v>19</v>
      </c>
      <c r="O35" s="7" t="s">
        <v>18</v>
      </c>
      <c r="P35" s="7">
        <v>120</v>
      </c>
      <c r="Q35" s="7">
        <v>11</v>
      </c>
      <c r="R35" s="7" t="s">
        <v>176</v>
      </c>
      <c r="S35" s="7" t="s">
        <v>177</v>
      </c>
      <c r="T35" s="7" t="s">
        <v>200</v>
      </c>
    </row>
    <row r="36" spans="1:20" ht="30" x14ac:dyDescent="0.25">
      <c r="A36" s="7" t="s">
        <v>17</v>
      </c>
      <c r="B36" s="53" t="s">
        <v>190</v>
      </c>
      <c r="C36" s="7"/>
      <c r="D36" s="7" t="s">
        <v>16</v>
      </c>
      <c r="E36" s="7"/>
      <c r="F36" s="7" t="s">
        <v>16</v>
      </c>
      <c r="G36" s="7" t="s">
        <v>16</v>
      </c>
      <c r="H36" s="7" t="s">
        <v>681</v>
      </c>
      <c r="I36" s="7">
        <v>740</v>
      </c>
      <c r="J36" s="7" t="s">
        <v>49</v>
      </c>
      <c r="K36" s="7">
        <v>2</v>
      </c>
      <c r="L36" s="7"/>
      <c r="M36" s="7" t="s">
        <v>178</v>
      </c>
      <c r="N36" s="7" t="s">
        <v>19</v>
      </c>
      <c r="O36" s="7" t="s">
        <v>18</v>
      </c>
      <c r="P36" s="7">
        <v>160</v>
      </c>
      <c r="Q36" s="7">
        <v>14</v>
      </c>
      <c r="R36" s="7"/>
      <c r="S36" s="7"/>
      <c r="T36" s="7" t="s">
        <v>186</v>
      </c>
    </row>
    <row r="37" spans="1:20" ht="30" x14ac:dyDescent="0.25">
      <c r="A37" s="7" t="s">
        <v>17</v>
      </c>
      <c r="B37" s="53" t="s">
        <v>191</v>
      </c>
      <c r="C37" s="7"/>
      <c r="D37" s="7" t="s">
        <v>16</v>
      </c>
      <c r="E37" s="7"/>
      <c r="F37" s="7" t="s">
        <v>16</v>
      </c>
      <c r="G37" s="7" t="s">
        <v>16</v>
      </c>
      <c r="H37" s="7" t="s">
        <v>681</v>
      </c>
      <c r="I37" s="7">
        <v>740</v>
      </c>
      <c r="J37" s="7" t="s">
        <v>49</v>
      </c>
      <c r="K37" s="7" t="s">
        <v>170</v>
      </c>
      <c r="L37" s="7" t="s">
        <v>196</v>
      </c>
      <c r="M37" s="7" t="s">
        <v>175</v>
      </c>
      <c r="N37" s="7" t="s">
        <v>114</v>
      </c>
      <c r="O37" s="7" t="s">
        <v>18</v>
      </c>
      <c r="P37" s="7" t="s">
        <v>197</v>
      </c>
      <c r="Q37" s="7">
        <v>135</v>
      </c>
      <c r="R37" s="7" t="s">
        <v>198</v>
      </c>
      <c r="S37" s="7"/>
      <c r="T37" s="7" t="s">
        <v>186</v>
      </c>
    </row>
    <row r="38" spans="1:20" x14ac:dyDescent="0.25">
      <c r="A38" s="7" t="s">
        <v>17</v>
      </c>
      <c r="B38" s="53" t="s">
        <v>220</v>
      </c>
      <c r="C38" s="7" t="s">
        <v>16</v>
      </c>
      <c r="D38" s="7" t="s">
        <v>16</v>
      </c>
      <c r="E38" s="7"/>
      <c r="F38" s="7" t="s">
        <v>16</v>
      </c>
      <c r="G38" s="7" t="s">
        <v>16</v>
      </c>
      <c r="H38" s="7" t="s">
        <v>128</v>
      </c>
      <c r="I38" s="7">
        <v>640</v>
      </c>
      <c r="J38" s="7" t="s">
        <v>49</v>
      </c>
      <c r="K38" s="7" t="s">
        <v>218</v>
      </c>
      <c r="L38" s="7"/>
      <c r="M38" s="7"/>
      <c r="N38" s="7" t="s">
        <v>19</v>
      </c>
      <c r="O38" s="7" t="s">
        <v>18</v>
      </c>
      <c r="P38" s="7">
        <v>100</v>
      </c>
      <c r="Q38" s="7">
        <v>158</v>
      </c>
      <c r="R38" s="7" t="s">
        <v>219</v>
      </c>
      <c r="S38" s="7"/>
      <c r="T38" s="7" t="s">
        <v>184</v>
      </c>
    </row>
    <row r="39" spans="1:20" ht="30" x14ac:dyDescent="0.25">
      <c r="A39" s="7" t="s">
        <v>17</v>
      </c>
      <c r="B39" s="53" t="s">
        <v>228</v>
      </c>
      <c r="C39" s="7"/>
      <c r="D39" s="7" t="s">
        <v>16</v>
      </c>
      <c r="E39" s="7"/>
      <c r="F39" s="7" t="s">
        <v>16</v>
      </c>
      <c r="G39" s="7" t="s">
        <v>16</v>
      </c>
      <c r="H39" s="7" t="s">
        <v>681</v>
      </c>
      <c r="I39" s="7">
        <v>610</v>
      </c>
      <c r="J39" s="7" t="s">
        <v>49</v>
      </c>
      <c r="K39" s="7" t="s">
        <v>218</v>
      </c>
      <c r="L39" s="7"/>
      <c r="M39" s="7" t="s">
        <v>178</v>
      </c>
      <c r="N39" s="7" t="s">
        <v>19</v>
      </c>
      <c r="O39" s="7" t="s">
        <v>18</v>
      </c>
      <c r="P39" s="7">
        <v>120</v>
      </c>
      <c r="Q39" s="7">
        <v>71</v>
      </c>
      <c r="R39" s="7" t="s">
        <v>242</v>
      </c>
      <c r="S39" s="7"/>
      <c r="T39" s="7" t="s">
        <v>186</v>
      </c>
    </row>
    <row r="40" spans="1:20" ht="30" x14ac:dyDescent="0.25">
      <c r="A40" s="7" t="s">
        <v>17</v>
      </c>
      <c r="B40" s="53" t="s">
        <v>258</v>
      </c>
      <c r="C40" s="7"/>
      <c r="D40" s="7" t="s">
        <v>16</v>
      </c>
      <c r="E40" s="7"/>
      <c r="F40" s="7" t="s">
        <v>16</v>
      </c>
      <c r="G40" s="7" t="s">
        <v>16</v>
      </c>
      <c r="H40" s="7" t="s">
        <v>681</v>
      </c>
      <c r="I40" s="7">
        <v>500</v>
      </c>
      <c r="J40" s="7" t="s">
        <v>49</v>
      </c>
      <c r="K40" s="7" t="s">
        <v>218</v>
      </c>
      <c r="L40" s="7"/>
      <c r="M40" s="7" t="s">
        <v>178</v>
      </c>
      <c r="N40" s="7" t="s">
        <v>19</v>
      </c>
      <c r="O40" s="7" t="s">
        <v>18</v>
      </c>
      <c r="P40" s="7">
        <v>140</v>
      </c>
      <c r="Q40" s="7">
        <v>180</v>
      </c>
      <c r="R40" s="7" t="s">
        <v>243</v>
      </c>
      <c r="S40" s="7"/>
      <c r="T40" s="7" t="s">
        <v>186</v>
      </c>
    </row>
    <row r="41" spans="1:20" x14ac:dyDescent="0.25">
      <c r="A41" s="7" t="s">
        <v>17</v>
      </c>
      <c r="B41" s="53" t="s">
        <v>203</v>
      </c>
      <c r="C41" s="7" t="s">
        <v>16</v>
      </c>
      <c r="D41" s="7"/>
      <c r="E41" s="7"/>
      <c r="F41" s="7" t="s">
        <v>16</v>
      </c>
      <c r="G41" s="7" t="s">
        <v>16</v>
      </c>
      <c r="H41" s="7" t="s">
        <v>681</v>
      </c>
      <c r="I41" s="7">
        <v>710</v>
      </c>
      <c r="J41" s="7" t="s">
        <v>49</v>
      </c>
      <c r="K41" s="7">
        <v>2</v>
      </c>
      <c r="L41" s="7"/>
      <c r="M41" s="7"/>
      <c r="N41" s="7" t="s">
        <v>19</v>
      </c>
      <c r="O41" s="7" t="s">
        <v>18</v>
      </c>
      <c r="P41" s="7">
        <v>160</v>
      </c>
      <c r="Q41" s="7">
        <v>67</v>
      </c>
      <c r="R41" s="7" t="s">
        <v>213</v>
      </c>
      <c r="S41" s="7"/>
      <c r="T41" s="7" t="s">
        <v>184</v>
      </c>
    </row>
    <row r="42" spans="1:20" ht="30" x14ac:dyDescent="0.25">
      <c r="A42" s="7" t="s">
        <v>17</v>
      </c>
      <c r="B42" s="53" t="s">
        <v>30</v>
      </c>
      <c r="C42" s="7"/>
      <c r="D42" s="7" t="s">
        <v>16</v>
      </c>
      <c r="E42" s="7"/>
      <c r="F42" s="7" t="s">
        <v>16</v>
      </c>
      <c r="G42" s="7" t="s">
        <v>16</v>
      </c>
      <c r="H42" s="7" t="s">
        <v>681</v>
      </c>
      <c r="I42" s="7">
        <v>610</v>
      </c>
      <c r="J42" s="7" t="s">
        <v>683</v>
      </c>
      <c r="K42" s="7">
        <v>2</v>
      </c>
      <c r="L42" s="7"/>
      <c r="M42" s="7"/>
      <c r="N42" s="7" t="s">
        <v>19</v>
      </c>
      <c r="O42" s="7" t="s">
        <v>18</v>
      </c>
      <c r="P42" s="7">
        <v>160</v>
      </c>
      <c r="Q42" s="7">
        <v>141</v>
      </c>
      <c r="R42" s="7">
        <v>1800</v>
      </c>
      <c r="S42" s="7" t="s">
        <v>37</v>
      </c>
      <c r="T42" s="7" t="s">
        <v>184</v>
      </c>
    </row>
    <row r="43" spans="1:20" ht="30" x14ac:dyDescent="0.25">
      <c r="A43" s="7" t="s">
        <v>17</v>
      </c>
      <c r="B43" s="53" t="s">
        <v>233</v>
      </c>
      <c r="C43" s="7"/>
      <c r="D43" s="7" t="s">
        <v>16</v>
      </c>
      <c r="E43" s="7"/>
      <c r="F43" s="7" t="s">
        <v>16</v>
      </c>
      <c r="G43" s="7" t="s">
        <v>16</v>
      </c>
      <c r="H43" s="7" t="s">
        <v>681</v>
      </c>
      <c r="I43" s="7">
        <v>629</v>
      </c>
      <c r="J43" s="7" t="s">
        <v>49</v>
      </c>
      <c r="K43" s="7" t="s">
        <v>218</v>
      </c>
      <c r="L43" s="7"/>
      <c r="M43" s="7" t="s">
        <v>178</v>
      </c>
      <c r="N43" s="7" t="s">
        <v>19</v>
      </c>
      <c r="O43" s="7" t="s">
        <v>18</v>
      </c>
      <c r="P43" s="7">
        <v>120</v>
      </c>
      <c r="Q43" s="7">
        <v>317</v>
      </c>
      <c r="R43" s="7" t="s">
        <v>251</v>
      </c>
      <c r="S43" s="7"/>
      <c r="T43" s="7" t="s">
        <v>186</v>
      </c>
    </row>
    <row r="44" spans="1:20" ht="30" x14ac:dyDescent="0.25">
      <c r="A44" s="7" t="s">
        <v>17</v>
      </c>
      <c r="B44" s="53" t="s">
        <v>260</v>
      </c>
      <c r="C44" s="7"/>
      <c r="D44" s="7" t="s">
        <v>16</v>
      </c>
      <c r="E44" s="7"/>
      <c r="F44" s="7" t="s">
        <v>16</v>
      </c>
      <c r="G44" s="7" t="s">
        <v>16</v>
      </c>
      <c r="H44" s="7" t="s">
        <v>681</v>
      </c>
      <c r="I44" s="7">
        <v>630</v>
      </c>
      <c r="J44" s="7" t="s">
        <v>49</v>
      </c>
      <c r="K44" s="7">
        <v>2</v>
      </c>
      <c r="L44" s="7"/>
      <c r="M44" s="7" t="s">
        <v>178</v>
      </c>
      <c r="N44" s="7" t="s">
        <v>19</v>
      </c>
      <c r="O44" s="7" t="s">
        <v>18</v>
      </c>
      <c r="P44" s="7">
        <v>160</v>
      </c>
      <c r="Q44" s="7">
        <v>344</v>
      </c>
      <c r="R44" s="7" t="s">
        <v>249</v>
      </c>
      <c r="S44" s="7"/>
      <c r="T44" s="7" t="s">
        <v>186</v>
      </c>
    </row>
    <row r="45" spans="1:20" ht="30" x14ac:dyDescent="0.25">
      <c r="A45" s="7" t="s">
        <v>17</v>
      </c>
      <c r="B45" s="53" t="s">
        <v>232</v>
      </c>
      <c r="C45" s="7"/>
      <c r="D45" s="7" t="s">
        <v>16</v>
      </c>
      <c r="E45" s="7"/>
      <c r="F45" s="7" t="s">
        <v>16</v>
      </c>
      <c r="G45" s="7" t="s">
        <v>16</v>
      </c>
      <c r="H45" s="7" t="s">
        <v>681</v>
      </c>
      <c r="I45" s="7">
        <v>740</v>
      </c>
      <c r="J45" s="7" t="s">
        <v>49</v>
      </c>
      <c r="K45" s="7" t="s">
        <v>218</v>
      </c>
      <c r="L45" s="7"/>
      <c r="M45" s="7" t="s">
        <v>178</v>
      </c>
      <c r="N45" s="7" t="s">
        <v>19</v>
      </c>
      <c r="O45" s="7" t="s">
        <v>18</v>
      </c>
      <c r="P45" s="7">
        <v>160</v>
      </c>
      <c r="Q45" s="7">
        <v>187</v>
      </c>
      <c r="R45" s="7" t="s">
        <v>250</v>
      </c>
      <c r="S45" s="7"/>
      <c r="T45" s="7" t="s">
        <v>186</v>
      </c>
    </row>
    <row r="46" spans="1:20" ht="30" x14ac:dyDescent="0.25">
      <c r="A46" s="7" t="s">
        <v>17</v>
      </c>
      <c r="B46" s="53" t="s">
        <v>269</v>
      </c>
      <c r="C46" s="7"/>
      <c r="D46" s="7" t="s">
        <v>16</v>
      </c>
      <c r="E46" s="7"/>
      <c r="F46" s="7" t="s">
        <v>16</v>
      </c>
      <c r="G46" s="7" t="s">
        <v>16</v>
      </c>
      <c r="H46" s="7" t="s">
        <v>128</v>
      </c>
      <c r="I46" s="7">
        <v>570</v>
      </c>
      <c r="J46" s="7" t="s">
        <v>254</v>
      </c>
      <c r="K46" s="7" t="s">
        <v>218</v>
      </c>
      <c r="L46" s="7"/>
      <c r="M46" s="7" t="s">
        <v>178</v>
      </c>
      <c r="N46" s="7" t="s">
        <v>255</v>
      </c>
      <c r="O46" s="7" t="s">
        <v>18</v>
      </c>
      <c r="P46" s="7" t="s">
        <v>131</v>
      </c>
      <c r="Q46" s="7">
        <v>280</v>
      </c>
      <c r="R46" s="7" t="s">
        <v>256</v>
      </c>
      <c r="S46" s="7" t="s">
        <v>676</v>
      </c>
      <c r="T46" s="7" t="s">
        <v>186</v>
      </c>
    </row>
    <row r="47" spans="1:20" ht="30" x14ac:dyDescent="0.25">
      <c r="A47" s="7" t="s">
        <v>17</v>
      </c>
      <c r="B47" s="53" t="s">
        <v>234</v>
      </c>
      <c r="C47" s="7"/>
      <c r="D47" s="7" t="s">
        <v>16</v>
      </c>
      <c r="E47" s="7"/>
      <c r="F47" s="7" t="s">
        <v>16</v>
      </c>
      <c r="G47" s="7" t="s">
        <v>16</v>
      </c>
      <c r="H47" s="7" t="s">
        <v>128</v>
      </c>
      <c r="I47" s="7">
        <v>640</v>
      </c>
      <c r="J47" s="7" t="s">
        <v>49</v>
      </c>
      <c r="K47" s="7" t="s">
        <v>218</v>
      </c>
      <c r="L47" s="7"/>
      <c r="M47" s="7" t="s">
        <v>178</v>
      </c>
      <c r="N47" s="7" t="s">
        <v>19</v>
      </c>
      <c r="O47" s="7" t="s">
        <v>18</v>
      </c>
      <c r="P47" s="7">
        <v>100</v>
      </c>
      <c r="Q47" s="7">
        <v>158</v>
      </c>
      <c r="R47" s="7" t="s">
        <v>257</v>
      </c>
      <c r="S47" s="7"/>
      <c r="T47" s="7" t="s">
        <v>186</v>
      </c>
    </row>
    <row r="48" spans="1:20" x14ac:dyDescent="0.25">
      <c r="A48" s="7" t="s">
        <v>17</v>
      </c>
      <c r="B48" s="53" t="s">
        <v>206</v>
      </c>
      <c r="C48" s="7" t="s">
        <v>16</v>
      </c>
      <c r="D48" s="7"/>
      <c r="E48" s="7"/>
      <c r="F48" s="7" t="s">
        <v>16</v>
      </c>
      <c r="G48" s="7" t="s">
        <v>16</v>
      </c>
      <c r="H48" s="7" t="s">
        <v>681</v>
      </c>
      <c r="I48" s="7">
        <v>700</v>
      </c>
      <c r="J48" s="7" t="s">
        <v>49</v>
      </c>
      <c r="K48" s="7">
        <v>2</v>
      </c>
      <c r="L48" s="7"/>
      <c r="M48" s="7"/>
      <c r="N48" s="7" t="s">
        <v>19</v>
      </c>
      <c r="O48" s="7" t="s">
        <v>18</v>
      </c>
      <c r="P48" s="7">
        <v>160</v>
      </c>
      <c r="Q48" s="7">
        <v>214</v>
      </c>
      <c r="R48" s="7" t="s">
        <v>216</v>
      </c>
      <c r="S48" s="7"/>
      <c r="T48" s="7" t="s">
        <v>186</v>
      </c>
    </row>
    <row r="49" spans="1:20" ht="30" x14ac:dyDescent="0.25">
      <c r="A49" s="7" t="s">
        <v>17</v>
      </c>
      <c r="B49" s="53" t="s">
        <v>259</v>
      </c>
      <c r="C49" s="7"/>
      <c r="D49" s="7" t="s">
        <v>16</v>
      </c>
      <c r="E49" s="7"/>
      <c r="F49" s="7" t="s">
        <v>16</v>
      </c>
      <c r="G49" s="7" t="s">
        <v>16</v>
      </c>
      <c r="H49" s="7" t="s">
        <v>128</v>
      </c>
      <c r="I49" s="7">
        <v>580</v>
      </c>
      <c r="J49" s="7" t="s">
        <v>49</v>
      </c>
      <c r="K49" s="7">
        <v>1</v>
      </c>
      <c r="L49" s="7"/>
      <c r="M49" s="7" t="s">
        <v>178</v>
      </c>
      <c r="N49" s="7" t="s">
        <v>19</v>
      </c>
      <c r="O49" s="7" t="s">
        <v>18</v>
      </c>
      <c r="P49" s="7">
        <v>80</v>
      </c>
      <c r="Q49" s="7">
        <v>173</v>
      </c>
      <c r="R49" s="7" t="s">
        <v>253</v>
      </c>
      <c r="S49" s="7"/>
      <c r="T49" s="7" t="s">
        <v>186</v>
      </c>
    </row>
    <row r="50" spans="1:20" ht="30" x14ac:dyDescent="0.25">
      <c r="A50" s="7" t="s">
        <v>17</v>
      </c>
      <c r="B50" s="53" t="s">
        <v>273</v>
      </c>
      <c r="C50" s="7"/>
      <c r="D50" s="7" t="s">
        <v>16</v>
      </c>
      <c r="E50" s="7"/>
      <c r="F50" s="7" t="s">
        <v>16</v>
      </c>
      <c r="G50" s="7" t="s">
        <v>16</v>
      </c>
      <c r="H50" s="7" t="s">
        <v>681</v>
      </c>
      <c r="I50" s="7">
        <v>630</v>
      </c>
      <c r="J50" s="7" t="s">
        <v>49</v>
      </c>
      <c r="K50" s="7">
        <v>2</v>
      </c>
      <c r="L50" s="7"/>
      <c r="M50" s="7" t="s">
        <v>178</v>
      </c>
      <c r="N50" s="7" t="s">
        <v>19</v>
      </c>
      <c r="O50" s="7" t="s">
        <v>18</v>
      </c>
      <c r="P50" s="7">
        <v>120</v>
      </c>
      <c r="Q50" s="7">
        <v>287</v>
      </c>
      <c r="R50" s="7" t="s">
        <v>252</v>
      </c>
      <c r="S50" s="7"/>
      <c r="T50" s="7" t="s">
        <v>186</v>
      </c>
    </row>
    <row r="51" spans="1:20" ht="30" x14ac:dyDescent="0.25">
      <c r="A51" s="7" t="s">
        <v>17</v>
      </c>
      <c r="B51" s="53" t="s">
        <v>265</v>
      </c>
      <c r="C51" s="7"/>
      <c r="D51" s="7" t="s">
        <v>16</v>
      </c>
      <c r="E51" s="7"/>
      <c r="F51" s="7" t="s">
        <v>16</v>
      </c>
      <c r="G51" s="7" t="s">
        <v>16</v>
      </c>
      <c r="H51" s="7" t="s">
        <v>681</v>
      </c>
      <c r="I51" s="7">
        <v>580</v>
      </c>
      <c r="J51" s="7" t="s">
        <v>49</v>
      </c>
      <c r="K51" s="7">
        <v>2</v>
      </c>
      <c r="L51" s="7"/>
      <c r="M51" s="7" t="s">
        <v>178</v>
      </c>
      <c r="N51" s="7" t="s">
        <v>34</v>
      </c>
      <c r="O51" s="7" t="s">
        <v>18</v>
      </c>
      <c r="P51" s="7">
        <v>140</v>
      </c>
      <c r="Q51" s="7">
        <v>34</v>
      </c>
      <c r="R51" s="7" t="s">
        <v>244</v>
      </c>
      <c r="S51" s="7"/>
      <c r="T51" s="7" t="s">
        <v>200</v>
      </c>
    </row>
    <row r="52" spans="1:20" ht="30" x14ac:dyDescent="0.25">
      <c r="A52" s="7" t="s">
        <v>17</v>
      </c>
      <c r="B52" s="53" t="s">
        <v>204</v>
      </c>
      <c r="C52" s="7" t="s">
        <v>16</v>
      </c>
      <c r="D52" s="7"/>
      <c r="E52" s="7"/>
      <c r="F52" s="7" t="s">
        <v>16</v>
      </c>
      <c r="G52" s="7" t="s">
        <v>16</v>
      </c>
      <c r="H52" s="7" t="s">
        <v>681</v>
      </c>
      <c r="I52" s="7">
        <v>630</v>
      </c>
      <c r="J52" s="7" t="s">
        <v>49</v>
      </c>
      <c r="K52" s="7">
        <v>2</v>
      </c>
      <c r="L52" s="7"/>
      <c r="M52" s="7"/>
      <c r="N52" s="7" t="s">
        <v>19</v>
      </c>
      <c r="O52" s="7" t="s">
        <v>18</v>
      </c>
      <c r="P52" s="7">
        <v>160</v>
      </c>
      <c r="Q52" s="7">
        <v>88</v>
      </c>
      <c r="R52" s="7" t="s">
        <v>214</v>
      </c>
      <c r="S52" s="7"/>
      <c r="T52" s="7" t="s">
        <v>215</v>
      </c>
    </row>
    <row r="53" spans="1:20" x14ac:dyDescent="0.25">
      <c r="A53" s="7" t="s">
        <v>17</v>
      </c>
      <c r="B53" s="53" t="s">
        <v>60</v>
      </c>
      <c r="C53" s="7" t="s">
        <v>16</v>
      </c>
      <c r="D53" s="7" t="s">
        <v>16</v>
      </c>
      <c r="E53" s="7"/>
      <c r="F53" s="7" t="s">
        <v>16</v>
      </c>
      <c r="G53" s="7" t="s">
        <v>16</v>
      </c>
      <c r="H53" s="7" t="s">
        <v>128</v>
      </c>
      <c r="I53" s="7">
        <v>580</v>
      </c>
      <c r="J53" s="7" t="s">
        <v>49</v>
      </c>
      <c r="K53" s="7">
        <v>1</v>
      </c>
      <c r="L53" s="7"/>
      <c r="M53" s="7"/>
      <c r="N53" s="7" t="s">
        <v>19</v>
      </c>
      <c r="O53" s="7" t="s">
        <v>18</v>
      </c>
      <c r="P53" s="7">
        <v>80</v>
      </c>
      <c r="Q53" s="7">
        <v>173</v>
      </c>
      <c r="R53" s="7" t="s">
        <v>217</v>
      </c>
      <c r="S53" s="7"/>
      <c r="T53" s="7" t="s">
        <v>186</v>
      </c>
    </row>
    <row r="54" spans="1:20" ht="45" x14ac:dyDescent="0.25">
      <c r="A54" s="7" t="s">
        <v>17</v>
      </c>
      <c r="B54" s="53" t="s">
        <v>221</v>
      </c>
      <c r="C54" s="7"/>
      <c r="D54" s="7" t="s">
        <v>16</v>
      </c>
      <c r="E54" s="7"/>
      <c r="F54" s="7" t="s">
        <v>16</v>
      </c>
      <c r="G54" s="7" t="s">
        <v>16</v>
      </c>
      <c r="H54" s="7" t="s">
        <v>681</v>
      </c>
      <c r="I54" s="7">
        <v>600</v>
      </c>
      <c r="J54" s="7" t="s">
        <v>49</v>
      </c>
      <c r="K54" s="7" t="s">
        <v>218</v>
      </c>
      <c r="L54" s="7"/>
      <c r="M54" s="7" t="s">
        <v>178</v>
      </c>
      <c r="N54" s="7" t="s">
        <v>34</v>
      </c>
      <c r="O54" s="7" t="s">
        <v>18</v>
      </c>
      <c r="P54" s="7" t="s">
        <v>235</v>
      </c>
      <c r="Q54" s="7">
        <v>316</v>
      </c>
      <c r="R54" s="7" t="s">
        <v>236</v>
      </c>
      <c r="S54" s="7" t="s">
        <v>679</v>
      </c>
      <c r="T54" s="7" t="s">
        <v>186</v>
      </c>
    </row>
    <row r="55" spans="1:20" ht="30" x14ac:dyDescent="0.25">
      <c r="A55" s="7" t="s">
        <v>17</v>
      </c>
      <c r="B55" s="53" t="s">
        <v>222</v>
      </c>
      <c r="C55" s="7"/>
      <c r="D55" s="7" t="s">
        <v>16</v>
      </c>
      <c r="E55" s="7"/>
      <c r="F55" s="7" t="s">
        <v>16</v>
      </c>
      <c r="G55" s="7" t="s">
        <v>16</v>
      </c>
      <c r="H55" s="7" t="s">
        <v>681</v>
      </c>
      <c r="I55" s="7">
        <v>560</v>
      </c>
      <c r="J55" s="7" t="s">
        <v>49</v>
      </c>
      <c r="K55" s="7" t="s">
        <v>218</v>
      </c>
      <c r="L55" s="7"/>
      <c r="M55" s="7" t="s">
        <v>178</v>
      </c>
      <c r="N55" s="7" t="s">
        <v>114</v>
      </c>
      <c r="O55" s="7" t="s">
        <v>18</v>
      </c>
      <c r="P55" s="7">
        <v>120</v>
      </c>
      <c r="Q55" s="7">
        <v>191</v>
      </c>
      <c r="R55" s="7" t="s">
        <v>237</v>
      </c>
      <c r="S55" s="7"/>
      <c r="T55" s="7" t="s">
        <v>186</v>
      </c>
    </row>
    <row r="56" spans="1:20" ht="30" x14ac:dyDescent="0.25">
      <c r="A56" s="7" t="s">
        <v>17</v>
      </c>
      <c r="B56" s="53" t="s">
        <v>223</v>
      </c>
      <c r="C56" s="7"/>
      <c r="D56" s="7" t="s">
        <v>16</v>
      </c>
      <c r="E56" s="7"/>
      <c r="F56" s="7" t="s">
        <v>16</v>
      </c>
      <c r="G56" s="7" t="s">
        <v>16</v>
      </c>
      <c r="H56" s="7" t="s">
        <v>681</v>
      </c>
      <c r="I56" s="7">
        <v>720</v>
      </c>
      <c r="J56" s="7" t="s">
        <v>49</v>
      </c>
      <c r="K56" s="7" t="s">
        <v>218</v>
      </c>
      <c r="L56" s="7"/>
      <c r="M56" s="7" t="s">
        <v>178</v>
      </c>
      <c r="N56" s="7" t="s">
        <v>19</v>
      </c>
      <c r="O56" s="7" t="s">
        <v>18</v>
      </c>
      <c r="P56" s="7">
        <v>160</v>
      </c>
      <c r="Q56" s="7">
        <v>269</v>
      </c>
      <c r="R56" s="7" t="s">
        <v>238</v>
      </c>
      <c r="S56" s="7"/>
      <c r="T56" s="7" t="s">
        <v>186</v>
      </c>
    </row>
    <row r="57" spans="1:20" ht="45" x14ac:dyDescent="0.25">
      <c r="A57" s="7" t="s">
        <v>17</v>
      </c>
      <c r="B57" s="53" t="s">
        <v>224</v>
      </c>
      <c r="C57" s="7"/>
      <c r="D57" s="7" t="s">
        <v>16</v>
      </c>
      <c r="E57" s="7"/>
      <c r="F57" s="7" t="s">
        <v>16</v>
      </c>
      <c r="G57" s="7" t="s">
        <v>16</v>
      </c>
      <c r="H57" s="7" t="s">
        <v>681</v>
      </c>
      <c r="I57" s="7">
        <v>720</v>
      </c>
      <c r="J57" s="7" t="s">
        <v>49</v>
      </c>
      <c r="K57" s="7" t="s">
        <v>218</v>
      </c>
      <c r="L57" s="7"/>
      <c r="M57" s="7" t="s">
        <v>178</v>
      </c>
      <c r="N57" s="7" t="s">
        <v>19</v>
      </c>
      <c r="O57" s="7" t="s">
        <v>18</v>
      </c>
      <c r="P57" s="7">
        <v>160</v>
      </c>
      <c r="Q57" s="7">
        <v>320</v>
      </c>
      <c r="R57" s="7" t="s">
        <v>238</v>
      </c>
      <c r="S57" s="7"/>
      <c r="T57" s="7" t="s">
        <v>186</v>
      </c>
    </row>
    <row r="58" spans="1:20" ht="45" x14ac:dyDescent="0.25">
      <c r="A58" s="7" t="s">
        <v>17</v>
      </c>
      <c r="B58" s="53" t="s">
        <v>225</v>
      </c>
      <c r="C58" s="7"/>
      <c r="D58" s="7" t="s">
        <v>16</v>
      </c>
      <c r="E58" s="7"/>
      <c r="F58" s="7" t="s">
        <v>16</v>
      </c>
      <c r="G58" s="7" t="s">
        <v>16</v>
      </c>
      <c r="H58" s="7" t="s">
        <v>681</v>
      </c>
      <c r="I58" s="7">
        <v>720</v>
      </c>
      <c r="J58" s="7" t="s">
        <v>49</v>
      </c>
      <c r="K58" s="7">
        <v>2</v>
      </c>
      <c r="L58" s="7"/>
      <c r="M58" s="7" t="s">
        <v>178</v>
      </c>
      <c r="N58" s="7" t="s">
        <v>19</v>
      </c>
      <c r="O58" s="7" t="s">
        <v>18</v>
      </c>
      <c r="P58" s="7">
        <v>160</v>
      </c>
      <c r="Q58" s="7">
        <v>507</v>
      </c>
      <c r="R58" s="7" t="s">
        <v>239</v>
      </c>
      <c r="S58" s="7"/>
      <c r="T58" s="7" t="s">
        <v>200</v>
      </c>
    </row>
    <row r="59" spans="1:20" ht="30" x14ac:dyDescent="0.25">
      <c r="A59" s="7" t="s">
        <v>17</v>
      </c>
      <c r="B59" s="53" t="s">
        <v>201</v>
      </c>
      <c r="C59" s="7" t="s">
        <v>16</v>
      </c>
      <c r="D59" s="7"/>
      <c r="E59" s="7"/>
      <c r="F59" s="7" t="s">
        <v>16</v>
      </c>
      <c r="G59" s="7" t="s">
        <v>16</v>
      </c>
      <c r="H59" s="7" t="s">
        <v>681</v>
      </c>
      <c r="I59" s="7">
        <v>740</v>
      </c>
      <c r="J59" s="7" t="s">
        <v>49</v>
      </c>
      <c r="K59" s="7">
        <v>2</v>
      </c>
      <c r="L59" s="7" t="s">
        <v>207</v>
      </c>
      <c r="M59" s="7"/>
      <c r="N59" s="7" t="s">
        <v>19</v>
      </c>
      <c r="O59" s="7" t="s">
        <v>684</v>
      </c>
      <c r="P59" s="7" t="s">
        <v>208</v>
      </c>
      <c r="Q59" s="7">
        <v>183</v>
      </c>
      <c r="R59" s="7" t="s">
        <v>209</v>
      </c>
      <c r="S59" s="7" t="s">
        <v>210</v>
      </c>
      <c r="T59" s="7" t="s">
        <v>186</v>
      </c>
    </row>
    <row r="60" spans="1:20" ht="30" x14ac:dyDescent="0.25">
      <c r="A60" s="7" t="s">
        <v>17</v>
      </c>
      <c r="B60" s="53" t="s">
        <v>188</v>
      </c>
      <c r="C60" s="7"/>
      <c r="D60" s="7" t="s">
        <v>16</v>
      </c>
      <c r="E60" s="7"/>
      <c r="F60" s="7" t="s">
        <v>16</v>
      </c>
      <c r="G60" s="7" t="s">
        <v>16</v>
      </c>
      <c r="H60" s="7" t="s">
        <v>128</v>
      </c>
      <c r="I60" s="7">
        <v>600</v>
      </c>
      <c r="J60" s="7" t="s">
        <v>49</v>
      </c>
      <c r="K60" s="7">
        <v>1</v>
      </c>
      <c r="L60" s="7"/>
      <c r="M60" s="7" t="s">
        <v>178</v>
      </c>
      <c r="N60" s="7" t="s">
        <v>19</v>
      </c>
      <c r="O60" s="7" t="s">
        <v>18</v>
      </c>
      <c r="P60" s="7">
        <v>100</v>
      </c>
      <c r="Q60" s="7">
        <v>11</v>
      </c>
      <c r="R60" s="7" t="s">
        <v>179</v>
      </c>
      <c r="S60" s="7" t="s">
        <v>177</v>
      </c>
      <c r="T60" s="7" t="s">
        <v>184</v>
      </c>
    </row>
    <row r="61" spans="1:20" x14ac:dyDescent="0.25">
      <c r="A61" s="7" t="s">
        <v>61</v>
      </c>
      <c r="B61" s="53" t="s">
        <v>64</v>
      </c>
      <c r="C61" s="7" t="s">
        <v>16</v>
      </c>
      <c r="D61" s="7" t="s">
        <v>16</v>
      </c>
      <c r="E61" s="7" t="s">
        <v>626</v>
      </c>
      <c r="F61" s="7" t="s">
        <v>16</v>
      </c>
      <c r="G61" s="7" t="s">
        <v>16</v>
      </c>
      <c r="H61" s="7" t="s">
        <v>680</v>
      </c>
      <c r="I61" s="7">
        <v>600</v>
      </c>
      <c r="J61" s="7" t="s">
        <v>67</v>
      </c>
      <c r="K61" s="7">
        <v>1</v>
      </c>
      <c r="L61" s="7" t="s">
        <v>156</v>
      </c>
      <c r="M61" s="7" t="s">
        <v>66</v>
      </c>
      <c r="N61" s="7" t="s">
        <v>114</v>
      </c>
      <c r="O61" s="7" t="s">
        <v>68</v>
      </c>
      <c r="P61" s="7">
        <v>120</v>
      </c>
      <c r="Q61" s="7">
        <v>31</v>
      </c>
      <c r="R61" s="7" t="s">
        <v>442</v>
      </c>
      <c r="S61" s="7"/>
      <c r="T61" s="7"/>
    </row>
    <row r="62" spans="1:20" x14ac:dyDescent="0.25">
      <c r="A62" s="7" t="s">
        <v>61</v>
      </c>
      <c r="B62" s="53" t="s">
        <v>73</v>
      </c>
      <c r="C62" s="7"/>
      <c r="D62" s="7" t="s">
        <v>16</v>
      </c>
      <c r="E62" s="7"/>
      <c r="F62" s="7" t="s">
        <v>16</v>
      </c>
      <c r="G62" s="7" t="s">
        <v>16</v>
      </c>
      <c r="H62" s="7" t="s">
        <v>680</v>
      </c>
      <c r="I62" s="7">
        <v>600</v>
      </c>
      <c r="J62" s="7" t="s">
        <v>75</v>
      </c>
      <c r="K62" s="7">
        <v>1</v>
      </c>
      <c r="L62" s="7"/>
      <c r="M62" s="7" t="s">
        <v>76</v>
      </c>
      <c r="N62" s="7" t="s">
        <v>114</v>
      </c>
      <c r="O62" s="7" t="s">
        <v>68</v>
      </c>
      <c r="P62" s="7">
        <v>100</v>
      </c>
      <c r="Q62" s="7">
        <v>86</v>
      </c>
      <c r="R62" s="7" t="s">
        <v>442</v>
      </c>
      <c r="S62" s="7"/>
      <c r="T62" s="7"/>
    </row>
    <row r="63" spans="1:20" x14ac:dyDescent="0.25">
      <c r="A63" s="7" t="s">
        <v>61</v>
      </c>
      <c r="B63" s="53" t="s">
        <v>62</v>
      </c>
      <c r="C63" s="7" t="s">
        <v>16</v>
      </c>
      <c r="D63" s="7" t="s">
        <v>16</v>
      </c>
      <c r="E63" s="7" t="s">
        <v>626</v>
      </c>
      <c r="F63" s="7" t="s">
        <v>16</v>
      </c>
      <c r="G63" s="7" t="s">
        <v>16</v>
      </c>
      <c r="H63" s="7" t="s">
        <v>680</v>
      </c>
      <c r="I63" s="7">
        <v>650</v>
      </c>
      <c r="J63" s="7" t="s">
        <v>49</v>
      </c>
      <c r="K63" s="7">
        <v>1</v>
      </c>
      <c r="L63" s="7" t="s">
        <v>629</v>
      </c>
      <c r="M63" s="7" t="s">
        <v>66</v>
      </c>
      <c r="N63" s="7" t="s">
        <v>114</v>
      </c>
      <c r="O63" s="7" t="s">
        <v>686</v>
      </c>
      <c r="P63" s="7">
        <v>100</v>
      </c>
      <c r="Q63" s="7">
        <v>30</v>
      </c>
      <c r="R63" s="7" t="s">
        <v>442</v>
      </c>
      <c r="S63" s="7"/>
      <c r="T63" s="7"/>
    </row>
    <row r="64" spans="1:20" x14ac:dyDescent="0.25">
      <c r="A64" s="7" t="s">
        <v>61</v>
      </c>
      <c r="B64" s="53" t="s">
        <v>65</v>
      </c>
      <c r="C64" s="7" t="s">
        <v>16</v>
      </c>
      <c r="D64" s="7"/>
      <c r="E64" s="7" t="s">
        <v>627</v>
      </c>
      <c r="F64" s="7" t="s">
        <v>16</v>
      </c>
      <c r="G64" s="7" t="s">
        <v>16</v>
      </c>
      <c r="H64" s="7" t="s">
        <v>680</v>
      </c>
      <c r="I64" s="7">
        <v>750</v>
      </c>
      <c r="J64" s="7" t="s">
        <v>45</v>
      </c>
      <c r="K64" s="7">
        <v>1</v>
      </c>
      <c r="L64" s="7" t="s">
        <v>630</v>
      </c>
      <c r="M64" s="7" t="s">
        <v>66</v>
      </c>
      <c r="N64" s="7" t="s">
        <v>114</v>
      </c>
      <c r="O64" s="7" t="s">
        <v>70</v>
      </c>
      <c r="P64" s="7">
        <v>100</v>
      </c>
      <c r="Q64" s="7">
        <v>13</v>
      </c>
      <c r="R64" s="7" t="s">
        <v>442</v>
      </c>
      <c r="S64" s="7"/>
      <c r="T64" s="7"/>
    </row>
    <row r="65" spans="1:20" x14ac:dyDescent="0.25">
      <c r="A65" s="7" t="s">
        <v>61</v>
      </c>
      <c r="B65" s="53" t="s">
        <v>63</v>
      </c>
      <c r="C65" s="7" t="s">
        <v>16</v>
      </c>
      <c r="D65" s="7" t="s">
        <v>16</v>
      </c>
      <c r="E65" s="7" t="s">
        <v>626</v>
      </c>
      <c r="F65" s="7" t="s">
        <v>16</v>
      </c>
      <c r="G65" s="7" t="s">
        <v>16</v>
      </c>
      <c r="H65" s="7" t="s">
        <v>680</v>
      </c>
      <c r="I65" s="7">
        <v>600</v>
      </c>
      <c r="J65" s="7" t="s">
        <v>67</v>
      </c>
      <c r="K65" s="7">
        <v>1</v>
      </c>
      <c r="L65" s="7" t="s">
        <v>156</v>
      </c>
      <c r="M65" s="7" t="s">
        <v>66</v>
      </c>
      <c r="N65" s="7" t="s">
        <v>114</v>
      </c>
      <c r="O65" s="7" t="s">
        <v>68</v>
      </c>
      <c r="P65" s="7" t="s">
        <v>69</v>
      </c>
      <c r="Q65" s="7">
        <v>54</v>
      </c>
      <c r="R65" s="7" t="s">
        <v>442</v>
      </c>
      <c r="S65" s="7"/>
      <c r="T65" s="7"/>
    </row>
    <row r="66" spans="1:20" x14ac:dyDescent="0.25">
      <c r="A66" s="7" t="s">
        <v>61</v>
      </c>
      <c r="B66" s="53" t="s">
        <v>72</v>
      </c>
      <c r="C66" s="7"/>
      <c r="D66" s="7" t="s">
        <v>16</v>
      </c>
      <c r="E66" s="7"/>
      <c r="F66" s="7" t="s">
        <v>16</v>
      </c>
      <c r="G66" s="7" t="s">
        <v>16</v>
      </c>
      <c r="H66" s="7" t="s">
        <v>680</v>
      </c>
      <c r="I66" s="7">
        <v>600</v>
      </c>
      <c r="J66" s="7" t="s">
        <v>75</v>
      </c>
      <c r="K66" s="7">
        <v>1</v>
      </c>
      <c r="L66" s="7"/>
      <c r="M66" s="7" t="s">
        <v>76</v>
      </c>
      <c r="N66" s="7" t="s">
        <v>114</v>
      </c>
      <c r="O66" s="7" t="s">
        <v>68</v>
      </c>
      <c r="P66" s="7">
        <v>100</v>
      </c>
      <c r="Q66" s="7">
        <v>134</v>
      </c>
      <c r="R66" s="7" t="s">
        <v>442</v>
      </c>
      <c r="S66" s="7"/>
      <c r="T66" s="7"/>
    </row>
    <row r="67" spans="1:20" x14ac:dyDescent="0.25">
      <c r="A67" s="7" t="s">
        <v>77</v>
      </c>
      <c r="B67" s="53" t="s">
        <v>453</v>
      </c>
      <c r="C67" s="7"/>
      <c r="D67" s="7" t="s">
        <v>16</v>
      </c>
      <c r="E67" s="7" t="s">
        <v>627</v>
      </c>
      <c r="F67" s="7" t="s">
        <v>16</v>
      </c>
      <c r="G67" s="7" t="s">
        <v>16</v>
      </c>
      <c r="H67" s="7" t="s">
        <v>680</v>
      </c>
      <c r="I67" s="7">
        <v>750</v>
      </c>
      <c r="J67" s="7" t="s">
        <v>49</v>
      </c>
      <c r="K67" s="7">
        <v>2</v>
      </c>
      <c r="L67" s="7" t="s">
        <v>468</v>
      </c>
      <c r="M67" s="7" t="s">
        <v>74</v>
      </c>
      <c r="N67" s="7" t="s">
        <v>114</v>
      </c>
      <c r="O67" s="7" t="s">
        <v>68</v>
      </c>
      <c r="P67" s="7">
        <v>120</v>
      </c>
      <c r="Q67" s="7"/>
      <c r="R67" s="7" t="s">
        <v>442</v>
      </c>
      <c r="S67" s="7"/>
      <c r="T67" s="7" t="s">
        <v>200</v>
      </c>
    </row>
    <row r="68" spans="1:20" x14ac:dyDescent="0.25">
      <c r="A68" s="7" t="s">
        <v>77</v>
      </c>
      <c r="B68" s="53" t="s">
        <v>441</v>
      </c>
      <c r="C68" s="7" t="s">
        <v>16</v>
      </c>
      <c r="D68" s="7"/>
      <c r="E68" s="7" t="s">
        <v>627</v>
      </c>
      <c r="F68" s="7" t="s">
        <v>31</v>
      </c>
      <c r="G68" s="7" t="s">
        <v>31</v>
      </c>
      <c r="H68" s="7" t="s">
        <v>680</v>
      </c>
      <c r="I68" s="7">
        <v>750</v>
      </c>
      <c r="J68" s="7" t="s">
        <v>75</v>
      </c>
      <c r="K68" s="7">
        <v>1</v>
      </c>
      <c r="L68" s="7" t="s">
        <v>634</v>
      </c>
      <c r="M68" s="7" t="s">
        <v>74</v>
      </c>
      <c r="N68" s="7" t="s">
        <v>114</v>
      </c>
      <c r="O68" s="7" t="s">
        <v>68</v>
      </c>
      <c r="P68" s="7">
        <v>100</v>
      </c>
      <c r="Q68" s="7"/>
      <c r="R68" s="7" t="s">
        <v>442</v>
      </c>
      <c r="S68" s="7"/>
      <c r="T68" s="7" t="s">
        <v>647</v>
      </c>
    </row>
    <row r="69" spans="1:20" ht="30" x14ac:dyDescent="0.25">
      <c r="A69" s="7" t="s">
        <v>77</v>
      </c>
      <c r="B69" s="53" t="s">
        <v>433</v>
      </c>
      <c r="C69" s="7" t="s">
        <v>16</v>
      </c>
      <c r="D69" s="7" t="s">
        <v>16</v>
      </c>
      <c r="E69" s="7" t="s">
        <v>627</v>
      </c>
      <c r="F69" s="7" t="s">
        <v>31</v>
      </c>
      <c r="G69" s="7" t="s">
        <v>31</v>
      </c>
      <c r="H69" s="7" t="s">
        <v>680</v>
      </c>
      <c r="I69" s="7">
        <v>750</v>
      </c>
      <c r="J69" s="7" t="s">
        <v>45</v>
      </c>
      <c r="K69" s="7">
        <v>2</v>
      </c>
      <c r="L69" s="7" t="s">
        <v>171</v>
      </c>
      <c r="M69" s="7" t="s">
        <v>74</v>
      </c>
      <c r="N69" s="7" t="s">
        <v>114</v>
      </c>
      <c r="O69" s="7" t="s">
        <v>70</v>
      </c>
      <c r="P69" s="7">
        <v>120</v>
      </c>
      <c r="Q69" s="7"/>
      <c r="R69" s="7" t="s">
        <v>442</v>
      </c>
      <c r="S69" s="7" t="s">
        <v>330</v>
      </c>
      <c r="T69" s="7" t="s">
        <v>200</v>
      </c>
    </row>
    <row r="70" spans="1:20" ht="30" x14ac:dyDescent="0.25">
      <c r="A70" s="7" t="s">
        <v>77</v>
      </c>
      <c r="B70" s="53" t="s">
        <v>434</v>
      </c>
      <c r="C70" s="7" t="s">
        <v>16</v>
      </c>
      <c r="D70" s="7" t="s">
        <v>16</v>
      </c>
      <c r="E70" s="7" t="s">
        <v>627</v>
      </c>
      <c r="F70" s="7" t="s">
        <v>31</v>
      </c>
      <c r="G70" s="7" t="s">
        <v>31</v>
      </c>
      <c r="H70" s="7" t="s">
        <v>680</v>
      </c>
      <c r="I70" s="7">
        <v>750</v>
      </c>
      <c r="J70" s="7" t="s">
        <v>45</v>
      </c>
      <c r="K70" s="7">
        <v>2</v>
      </c>
      <c r="L70" s="7" t="s">
        <v>171</v>
      </c>
      <c r="M70" s="7" t="s">
        <v>74</v>
      </c>
      <c r="N70" s="7" t="s">
        <v>114</v>
      </c>
      <c r="O70" s="7" t="s">
        <v>68</v>
      </c>
      <c r="P70" s="7">
        <v>80</v>
      </c>
      <c r="Q70" s="7"/>
      <c r="R70" s="7" t="s">
        <v>442</v>
      </c>
      <c r="S70" s="7" t="s">
        <v>330</v>
      </c>
      <c r="T70" s="7" t="s">
        <v>200</v>
      </c>
    </row>
    <row r="71" spans="1:20" x14ac:dyDescent="0.25">
      <c r="A71" s="7" t="s">
        <v>77</v>
      </c>
      <c r="B71" s="53" t="s">
        <v>435</v>
      </c>
      <c r="C71" s="7" t="s">
        <v>16</v>
      </c>
      <c r="D71" s="7"/>
      <c r="E71" s="7" t="s">
        <v>627</v>
      </c>
      <c r="F71" s="7" t="s">
        <v>31</v>
      </c>
      <c r="G71" s="7" t="s">
        <v>31</v>
      </c>
      <c r="H71" s="7" t="s">
        <v>680</v>
      </c>
      <c r="I71" s="7">
        <v>750</v>
      </c>
      <c r="J71" s="7" t="s">
        <v>75</v>
      </c>
      <c r="K71" s="7">
        <v>2</v>
      </c>
      <c r="L71" s="7" t="s">
        <v>635</v>
      </c>
      <c r="M71" s="7" t="s">
        <v>74</v>
      </c>
      <c r="N71" s="7" t="s">
        <v>114</v>
      </c>
      <c r="O71" s="7" t="s">
        <v>68</v>
      </c>
      <c r="P71" s="7">
        <v>60</v>
      </c>
      <c r="Q71" s="7"/>
      <c r="R71" s="7" t="s">
        <v>442</v>
      </c>
      <c r="S71" s="7"/>
      <c r="T71" s="7" t="s">
        <v>184</v>
      </c>
    </row>
    <row r="72" spans="1:20" x14ac:dyDescent="0.25">
      <c r="A72" s="7" t="s">
        <v>77</v>
      </c>
      <c r="B72" s="53" t="s">
        <v>450</v>
      </c>
      <c r="C72" s="7"/>
      <c r="D72" s="7" t="s">
        <v>16</v>
      </c>
      <c r="E72" s="7" t="s">
        <v>627</v>
      </c>
      <c r="F72" s="7" t="s">
        <v>16</v>
      </c>
      <c r="G72" s="7" t="s">
        <v>16</v>
      </c>
      <c r="H72" s="7" t="s">
        <v>680</v>
      </c>
      <c r="I72" s="7">
        <v>750</v>
      </c>
      <c r="J72" s="7" t="s">
        <v>405</v>
      </c>
      <c r="K72" s="7">
        <v>2</v>
      </c>
      <c r="L72" s="7" t="s">
        <v>465</v>
      </c>
      <c r="M72" s="7" t="s">
        <v>74</v>
      </c>
      <c r="N72" s="7" t="s">
        <v>114</v>
      </c>
      <c r="O72" s="7" t="s">
        <v>68</v>
      </c>
      <c r="P72" s="7">
        <v>80</v>
      </c>
      <c r="Q72" s="7"/>
      <c r="R72" s="7" t="s">
        <v>442</v>
      </c>
      <c r="S72" s="7"/>
      <c r="T72" s="7" t="s">
        <v>200</v>
      </c>
    </row>
    <row r="73" spans="1:20" ht="30" x14ac:dyDescent="0.25">
      <c r="A73" s="7" t="s">
        <v>77</v>
      </c>
      <c r="B73" s="53" t="s">
        <v>431</v>
      </c>
      <c r="C73" s="7" t="s">
        <v>16</v>
      </c>
      <c r="D73" s="7"/>
      <c r="E73" s="7" t="s">
        <v>627</v>
      </c>
      <c r="F73" s="7" t="s">
        <v>31</v>
      </c>
      <c r="G73" s="7" t="s">
        <v>31</v>
      </c>
      <c r="H73" s="7" t="s">
        <v>680</v>
      </c>
      <c r="I73" s="7">
        <v>750</v>
      </c>
      <c r="J73" s="7" t="s">
        <v>45</v>
      </c>
      <c r="K73" s="7">
        <v>2</v>
      </c>
      <c r="L73" s="7" t="s">
        <v>171</v>
      </c>
      <c r="M73" s="7" t="s">
        <v>74</v>
      </c>
      <c r="N73" s="7" t="s">
        <v>114</v>
      </c>
      <c r="O73" s="7" t="s">
        <v>70</v>
      </c>
      <c r="P73" s="7">
        <v>160</v>
      </c>
      <c r="Q73" s="7"/>
      <c r="R73" s="7" t="s">
        <v>442</v>
      </c>
      <c r="S73" s="7" t="s">
        <v>330</v>
      </c>
      <c r="T73" s="7" t="s">
        <v>200</v>
      </c>
    </row>
    <row r="74" spans="1:20" x14ac:dyDescent="0.25">
      <c r="A74" s="7" t="s">
        <v>77</v>
      </c>
      <c r="B74" s="53" t="s">
        <v>436</v>
      </c>
      <c r="C74" s="7" t="s">
        <v>16</v>
      </c>
      <c r="D74" s="7"/>
      <c r="E74" s="7" t="s">
        <v>627</v>
      </c>
      <c r="F74" s="7" t="s">
        <v>31</v>
      </c>
      <c r="G74" s="7" t="s">
        <v>31</v>
      </c>
      <c r="H74" s="7" t="s">
        <v>680</v>
      </c>
      <c r="I74" s="7">
        <v>750</v>
      </c>
      <c r="J74" s="7" t="s">
        <v>75</v>
      </c>
      <c r="K74" s="7">
        <v>2</v>
      </c>
      <c r="L74" s="7" t="s">
        <v>171</v>
      </c>
      <c r="M74" s="7" t="s">
        <v>74</v>
      </c>
      <c r="N74" s="7" t="s">
        <v>114</v>
      </c>
      <c r="O74" s="7" t="s">
        <v>68</v>
      </c>
      <c r="P74" s="7">
        <v>80</v>
      </c>
      <c r="Q74" s="7"/>
      <c r="R74" s="7" t="s">
        <v>442</v>
      </c>
      <c r="S74" s="7"/>
      <c r="T74" s="7" t="s">
        <v>184</v>
      </c>
    </row>
    <row r="75" spans="1:20" x14ac:dyDescent="0.25">
      <c r="A75" s="7" t="s">
        <v>77</v>
      </c>
      <c r="B75" s="53" t="s">
        <v>451</v>
      </c>
      <c r="C75" s="7"/>
      <c r="D75" s="7" t="s">
        <v>16</v>
      </c>
      <c r="E75" s="7" t="s">
        <v>627</v>
      </c>
      <c r="F75" s="7" t="s">
        <v>16</v>
      </c>
      <c r="G75" s="7" t="s">
        <v>16</v>
      </c>
      <c r="H75" s="7" t="s">
        <v>680</v>
      </c>
      <c r="I75" s="7">
        <v>750</v>
      </c>
      <c r="J75" s="7" t="s">
        <v>49</v>
      </c>
      <c r="K75" s="7">
        <v>2</v>
      </c>
      <c r="L75" s="7" t="s">
        <v>466</v>
      </c>
      <c r="M75" s="7" t="s">
        <v>74</v>
      </c>
      <c r="N75" s="7" t="s">
        <v>114</v>
      </c>
      <c r="O75" s="7" t="s">
        <v>68</v>
      </c>
      <c r="P75" s="7">
        <v>120</v>
      </c>
      <c r="Q75" s="7"/>
      <c r="R75" s="7" t="s">
        <v>442</v>
      </c>
      <c r="S75" s="7"/>
      <c r="T75" s="7" t="s">
        <v>200</v>
      </c>
    </row>
    <row r="76" spans="1:20" ht="30" x14ac:dyDescent="0.25">
      <c r="A76" s="7" t="s">
        <v>77</v>
      </c>
      <c r="B76" s="53" t="s">
        <v>430</v>
      </c>
      <c r="C76" s="7" t="s">
        <v>16</v>
      </c>
      <c r="D76" s="7"/>
      <c r="E76" s="7" t="s">
        <v>627</v>
      </c>
      <c r="F76" s="7" t="s">
        <v>31</v>
      </c>
      <c r="G76" s="7" t="s">
        <v>31</v>
      </c>
      <c r="H76" s="7" t="s">
        <v>680</v>
      </c>
      <c r="I76" s="7">
        <v>750</v>
      </c>
      <c r="J76" s="7" t="s">
        <v>45</v>
      </c>
      <c r="K76" s="7">
        <v>2</v>
      </c>
      <c r="L76" s="7" t="s">
        <v>634</v>
      </c>
      <c r="M76" s="7" t="s">
        <v>74</v>
      </c>
      <c r="N76" s="7" t="s">
        <v>114</v>
      </c>
      <c r="O76" s="7" t="s">
        <v>18</v>
      </c>
      <c r="P76" s="7">
        <v>120</v>
      </c>
      <c r="Q76" s="7"/>
      <c r="R76" s="7" t="s">
        <v>442</v>
      </c>
      <c r="S76" s="7" t="s">
        <v>330</v>
      </c>
      <c r="T76" s="7" t="s">
        <v>200</v>
      </c>
    </row>
    <row r="77" spans="1:20" x14ac:dyDescent="0.25">
      <c r="A77" s="7" t="s">
        <v>77</v>
      </c>
      <c r="B77" s="53" t="s">
        <v>437</v>
      </c>
      <c r="C77" s="7" t="s">
        <v>16</v>
      </c>
      <c r="D77" s="7"/>
      <c r="E77" s="7" t="s">
        <v>627</v>
      </c>
      <c r="F77" s="7" t="s">
        <v>31</v>
      </c>
      <c r="G77" s="7" t="s">
        <v>31</v>
      </c>
      <c r="H77" s="7" t="s">
        <v>680</v>
      </c>
      <c r="I77" s="7">
        <v>750</v>
      </c>
      <c r="J77" s="7" t="s">
        <v>45</v>
      </c>
      <c r="K77" s="7">
        <v>2</v>
      </c>
      <c r="L77" s="7" t="s">
        <v>171</v>
      </c>
      <c r="M77" s="7" t="s">
        <v>74</v>
      </c>
      <c r="N77" s="7" t="s">
        <v>114</v>
      </c>
      <c r="O77" s="7" t="s">
        <v>68</v>
      </c>
      <c r="P77" s="7">
        <v>100</v>
      </c>
      <c r="Q77" s="7"/>
      <c r="R77" s="7" t="s">
        <v>442</v>
      </c>
      <c r="S77" s="7"/>
      <c r="T77" s="7" t="s">
        <v>200</v>
      </c>
    </row>
    <row r="78" spans="1:20" x14ac:dyDescent="0.25">
      <c r="A78" s="7" t="s">
        <v>77</v>
      </c>
      <c r="B78" s="53" t="s">
        <v>440</v>
      </c>
      <c r="C78" s="7" t="s">
        <v>16</v>
      </c>
      <c r="D78" s="7"/>
      <c r="E78" s="7" t="s">
        <v>627</v>
      </c>
      <c r="F78" s="7" t="s">
        <v>31</v>
      </c>
      <c r="G78" s="7" t="s">
        <v>31</v>
      </c>
      <c r="H78" s="7" t="s">
        <v>680</v>
      </c>
      <c r="I78" s="7">
        <v>750</v>
      </c>
      <c r="J78" s="7" t="s">
        <v>49</v>
      </c>
      <c r="K78" s="7">
        <v>2</v>
      </c>
      <c r="L78" s="7" t="s">
        <v>634</v>
      </c>
      <c r="M78" s="7" t="s">
        <v>74</v>
      </c>
      <c r="N78" s="7" t="s">
        <v>19</v>
      </c>
      <c r="O78" s="7" t="s">
        <v>68</v>
      </c>
      <c r="P78" s="7">
        <v>120</v>
      </c>
      <c r="Q78" s="7"/>
      <c r="R78" s="7" t="s">
        <v>442</v>
      </c>
      <c r="S78" s="7"/>
      <c r="T78" s="7" t="s">
        <v>200</v>
      </c>
    </row>
    <row r="79" spans="1:20" x14ac:dyDescent="0.25">
      <c r="A79" s="7" t="s">
        <v>77</v>
      </c>
      <c r="B79" s="53" t="s">
        <v>439</v>
      </c>
      <c r="C79" s="7" t="s">
        <v>16</v>
      </c>
      <c r="D79" s="7"/>
      <c r="E79" s="7" t="s">
        <v>627</v>
      </c>
      <c r="F79" s="7" t="s">
        <v>31</v>
      </c>
      <c r="G79" s="7" t="s">
        <v>31</v>
      </c>
      <c r="H79" s="7" t="s">
        <v>680</v>
      </c>
      <c r="I79" s="7">
        <v>750</v>
      </c>
      <c r="J79" s="7" t="s">
        <v>49</v>
      </c>
      <c r="K79" s="7">
        <v>2</v>
      </c>
      <c r="L79" s="7" t="s">
        <v>634</v>
      </c>
      <c r="M79" s="7" t="s">
        <v>74</v>
      </c>
      <c r="N79" s="7" t="s">
        <v>114</v>
      </c>
      <c r="O79" s="7" t="s">
        <v>68</v>
      </c>
      <c r="P79" s="7">
        <v>120</v>
      </c>
      <c r="Q79" s="7"/>
      <c r="R79" s="7" t="s">
        <v>442</v>
      </c>
      <c r="S79" s="7"/>
      <c r="T79" s="7" t="s">
        <v>200</v>
      </c>
    </row>
    <row r="80" spans="1:20" x14ac:dyDescent="0.25">
      <c r="A80" s="7" t="s">
        <v>77</v>
      </c>
      <c r="B80" s="53" t="s">
        <v>438</v>
      </c>
      <c r="C80" s="7" t="s">
        <v>16</v>
      </c>
      <c r="D80" s="7"/>
      <c r="E80" s="7" t="s">
        <v>627</v>
      </c>
      <c r="F80" s="7" t="s">
        <v>31</v>
      </c>
      <c r="G80" s="7" t="s">
        <v>31</v>
      </c>
      <c r="H80" s="7" t="s">
        <v>680</v>
      </c>
      <c r="I80" s="7">
        <v>750</v>
      </c>
      <c r="J80" s="7" t="s">
        <v>45</v>
      </c>
      <c r="K80" s="7">
        <v>2</v>
      </c>
      <c r="L80" s="7" t="s">
        <v>634</v>
      </c>
      <c r="M80" s="7" t="s">
        <v>74</v>
      </c>
      <c r="N80" s="7" t="s">
        <v>114</v>
      </c>
      <c r="O80" s="7" t="s">
        <v>68</v>
      </c>
      <c r="P80" s="7">
        <v>120</v>
      </c>
      <c r="Q80" s="7"/>
      <c r="R80" s="7" t="s">
        <v>442</v>
      </c>
      <c r="S80" s="7"/>
      <c r="T80" s="7" t="s">
        <v>200</v>
      </c>
    </row>
    <row r="81" spans="1:20" ht="30" x14ac:dyDescent="0.25">
      <c r="A81" s="7" t="s">
        <v>77</v>
      </c>
      <c r="B81" s="53" t="s">
        <v>432</v>
      </c>
      <c r="C81" s="7" t="s">
        <v>16</v>
      </c>
      <c r="D81" s="7" t="s">
        <v>16</v>
      </c>
      <c r="E81" s="7" t="s">
        <v>627</v>
      </c>
      <c r="F81" s="7" t="s">
        <v>31</v>
      </c>
      <c r="G81" s="7" t="s">
        <v>31</v>
      </c>
      <c r="H81" s="7" t="s">
        <v>680</v>
      </c>
      <c r="I81" s="7">
        <v>750</v>
      </c>
      <c r="J81" s="7" t="s">
        <v>45</v>
      </c>
      <c r="K81" s="7">
        <v>2</v>
      </c>
      <c r="L81" s="7" t="s">
        <v>171</v>
      </c>
      <c r="M81" s="7" t="s">
        <v>74</v>
      </c>
      <c r="N81" s="7" t="s">
        <v>114</v>
      </c>
      <c r="O81" s="7" t="s">
        <v>70</v>
      </c>
      <c r="P81" s="7">
        <v>140</v>
      </c>
      <c r="Q81" s="7"/>
      <c r="R81" s="7" t="s">
        <v>442</v>
      </c>
      <c r="S81" s="7" t="s">
        <v>330</v>
      </c>
      <c r="T81" s="7" t="s">
        <v>200</v>
      </c>
    </row>
    <row r="82" spans="1:20" x14ac:dyDescent="0.25">
      <c r="A82" s="7" t="s">
        <v>77</v>
      </c>
      <c r="B82" s="53" t="s">
        <v>452</v>
      </c>
      <c r="C82" s="7"/>
      <c r="D82" s="7" t="s">
        <v>16</v>
      </c>
      <c r="E82" s="7" t="s">
        <v>627</v>
      </c>
      <c r="F82" s="7" t="s">
        <v>16</v>
      </c>
      <c r="G82" s="7" t="s">
        <v>16</v>
      </c>
      <c r="H82" s="7" t="s">
        <v>680</v>
      </c>
      <c r="I82" s="7">
        <v>750</v>
      </c>
      <c r="J82" s="7" t="s">
        <v>405</v>
      </c>
      <c r="K82" s="7">
        <v>2</v>
      </c>
      <c r="L82" s="7" t="s">
        <v>467</v>
      </c>
      <c r="M82" s="7" t="s">
        <v>74</v>
      </c>
      <c r="N82" s="7" t="s">
        <v>114</v>
      </c>
      <c r="O82" s="7" t="s">
        <v>68</v>
      </c>
      <c r="P82" s="7">
        <v>120</v>
      </c>
      <c r="Q82" s="7"/>
      <c r="R82" s="7" t="s">
        <v>442</v>
      </c>
      <c r="S82" s="7"/>
      <c r="T82" s="7" t="s">
        <v>200</v>
      </c>
    </row>
    <row r="83" spans="1:20" x14ac:dyDescent="0.25">
      <c r="A83" s="7" t="s">
        <v>454</v>
      </c>
      <c r="B83" s="53" t="s">
        <v>472</v>
      </c>
      <c r="C83" s="7"/>
      <c r="D83" s="7" t="s">
        <v>16</v>
      </c>
      <c r="E83" s="7" t="s">
        <v>627</v>
      </c>
      <c r="F83" s="7" t="s">
        <v>16</v>
      </c>
      <c r="G83" s="7" t="s">
        <v>16</v>
      </c>
      <c r="H83" s="7" t="s">
        <v>128</v>
      </c>
      <c r="I83" s="7">
        <v>750</v>
      </c>
      <c r="J83" s="7" t="s">
        <v>457</v>
      </c>
      <c r="K83" s="7">
        <v>1</v>
      </c>
      <c r="L83" s="7" t="s">
        <v>471</v>
      </c>
      <c r="M83" s="7" t="s">
        <v>74</v>
      </c>
      <c r="N83" s="7" t="s">
        <v>19</v>
      </c>
      <c r="O83" s="7"/>
      <c r="P83" s="7">
        <v>100</v>
      </c>
      <c r="Q83" s="7"/>
      <c r="R83" s="7" t="s">
        <v>442</v>
      </c>
      <c r="S83" s="7"/>
      <c r="T83" s="7" t="s">
        <v>186</v>
      </c>
    </row>
    <row r="84" spans="1:20" x14ac:dyDescent="0.25">
      <c r="A84" s="7" t="s">
        <v>454</v>
      </c>
      <c r="B84" s="53" t="s">
        <v>455</v>
      </c>
      <c r="C84" s="7"/>
      <c r="D84" s="7" t="s">
        <v>16</v>
      </c>
      <c r="E84" s="7" t="s">
        <v>627</v>
      </c>
      <c r="F84" s="7" t="s">
        <v>16</v>
      </c>
      <c r="G84" s="7" t="s">
        <v>16</v>
      </c>
      <c r="H84" s="7" t="s">
        <v>680</v>
      </c>
      <c r="I84" s="7">
        <v>750</v>
      </c>
      <c r="J84" s="7" t="s">
        <v>49</v>
      </c>
      <c r="K84" s="7">
        <v>2</v>
      </c>
      <c r="L84" s="7" t="s">
        <v>469</v>
      </c>
      <c r="M84" s="7" t="s">
        <v>74</v>
      </c>
      <c r="N84" s="7" t="s">
        <v>114</v>
      </c>
      <c r="O84" s="7" t="s">
        <v>68</v>
      </c>
      <c r="P84" s="7">
        <v>120</v>
      </c>
      <c r="Q84" s="7"/>
      <c r="R84" s="7" t="s">
        <v>442</v>
      </c>
      <c r="S84" s="7"/>
      <c r="T84" s="7" t="s">
        <v>200</v>
      </c>
    </row>
    <row r="85" spans="1:20" ht="30" x14ac:dyDescent="0.25">
      <c r="A85" s="7" t="s">
        <v>454</v>
      </c>
      <c r="B85" s="53" t="s">
        <v>456</v>
      </c>
      <c r="C85" s="7"/>
      <c r="D85" s="7" t="s">
        <v>16</v>
      </c>
      <c r="E85" s="7" t="s">
        <v>627</v>
      </c>
      <c r="F85" s="7" t="s">
        <v>16</v>
      </c>
      <c r="G85" s="7" t="s">
        <v>16</v>
      </c>
      <c r="H85" s="7" t="s">
        <v>680</v>
      </c>
      <c r="I85" s="7">
        <v>750</v>
      </c>
      <c r="J85" s="7" t="s">
        <v>49</v>
      </c>
      <c r="K85" s="7">
        <v>2</v>
      </c>
      <c r="L85" s="7" t="s">
        <v>470</v>
      </c>
      <c r="M85" s="7" t="s">
        <v>74</v>
      </c>
      <c r="N85" s="7" t="s">
        <v>114</v>
      </c>
      <c r="O85" s="7" t="s">
        <v>68</v>
      </c>
      <c r="P85" s="7">
        <v>120</v>
      </c>
      <c r="Q85" s="7"/>
      <c r="R85" s="7" t="s">
        <v>442</v>
      </c>
      <c r="S85" s="7"/>
      <c r="T85" s="7" t="s">
        <v>200</v>
      </c>
    </row>
    <row r="86" spans="1:20" x14ac:dyDescent="0.25">
      <c r="A86" s="7" t="s">
        <v>24</v>
      </c>
      <c r="B86" s="53" t="s">
        <v>71</v>
      </c>
      <c r="C86" s="7"/>
      <c r="D86" s="7" t="s">
        <v>16</v>
      </c>
      <c r="E86" s="7" t="s">
        <v>625</v>
      </c>
      <c r="F86" s="7" t="s">
        <v>16</v>
      </c>
      <c r="G86" s="7" t="s">
        <v>16</v>
      </c>
      <c r="H86" s="7" t="s">
        <v>128</v>
      </c>
      <c r="I86" s="7">
        <v>650</v>
      </c>
      <c r="J86" s="7" t="s">
        <v>49</v>
      </c>
      <c r="K86" s="7">
        <v>1</v>
      </c>
      <c r="L86" s="7"/>
      <c r="M86" s="7" t="s">
        <v>74</v>
      </c>
      <c r="N86" s="7" t="s">
        <v>114</v>
      </c>
      <c r="O86" s="7" t="s">
        <v>687</v>
      </c>
      <c r="P86" s="7">
        <v>120</v>
      </c>
      <c r="Q86" s="7">
        <v>42.5</v>
      </c>
      <c r="R86" s="7">
        <v>1600</v>
      </c>
      <c r="S86" s="7"/>
      <c r="T86" s="7"/>
    </row>
    <row r="87" spans="1:20" ht="30" x14ac:dyDescent="0.25">
      <c r="A87" s="7" t="s">
        <v>24</v>
      </c>
      <c r="B87" s="53" t="s">
        <v>39</v>
      </c>
      <c r="C87" s="7"/>
      <c r="D87" s="7" t="s">
        <v>16</v>
      </c>
      <c r="E87" s="7" t="s">
        <v>627</v>
      </c>
      <c r="F87" s="7" t="s">
        <v>16</v>
      </c>
      <c r="G87" s="7" t="s">
        <v>16</v>
      </c>
      <c r="H87" s="7" t="s">
        <v>681</v>
      </c>
      <c r="I87" s="7">
        <v>700</v>
      </c>
      <c r="J87" s="7" t="s">
        <v>683</v>
      </c>
      <c r="K87" s="7">
        <v>1</v>
      </c>
      <c r="L87" s="7" t="s">
        <v>638</v>
      </c>
      <c r="M87" s="7" t="s">
        <v>35</v>
      </c>
      <c r="N87" s="7" t="s">
        <v>19</v>
      </c>
      <c r="O87" s="7" t="s">
        <v>18</v>
      </c>
      <c r="P87" s="7">
        <v>140</v>
      </c>
      <c r="Q87" s="7">
        <v>22</v>
      </c>
      <c r="R87" s="7" t="s">
        <v>661</v>
      </c>
      <c r="S87" s="7" t="s">
        <v>38</v>
      </c>
      <c r="T87" s="7"/>
    </row>
    <row r="88" spans="1:20" ht="30" x14ac:dyDescent="0.25">
      <c r="A88" s="7" t="s">
        <v>24</v>
      </c>
      <c r="B88" s="53" t="s">
        <v>43</v>
      </c>
      <c r="C88" s="7" t="s">
        <v>16</v>
      </c>
      <c r="D88" s="7"/>
      <c r="E88" s="7" t="s">
        <v>625</v>
      </c>
      <c r="F88" s="7" t="s">
        <v>16</v>
      </c>
      <c r="G88" s="7" t="s">
        <v>16</v>
      </c>
      <c r="H88" s="7" t="s">
        <v>681</v>
      </c>
      <c r="I88" s="7">
        <v>650</v>
      </c>
      <c r="J88" s="7" t="s">
        <v>683</v>
      </c>
      <c r="K88" s="7">
        <v>2</v>
      </c>
      <c r="L88" s="7" t="s">
        <v>637</v>
      </c>
      <c r="M88" s="7" t="s">
        <v>35</v>
      </c>
      <c r="N88" s="7"/>
      <c r="O88" s="7" t="s">
        <v>18</v>
      </c>
      <c r="P88" s="7">
        <v>160</v>
      </c>
      <c r="Q88" s="7">
        <v>182</v>
      </c>
      <c r="R88" s="7">
        <v>950</v>
      </c>
      <c r="S88" s="7" t="s">
        <v>407</v>
      </c>
      <c r="T88" s="7"/>
    </row>
    <row r="89" spans="1:20" ht="30" x14ac:dyDescent="0.25">
      <c r="A89" s="7" t="s">
        <v>24</v>
      </c>
      <c r="B89" s="53" t="s">
        <v>694</v>
      </c>
      <c r="C89" s="7"/>
      <c r="D89" s="7" t="s">
        <v>16</v>
      </c>
      <c r="E89" s="7" t="s">
        <v>625</v>
      </c>
      <c r="F89" s="7" t="s">
        <v>16</v>
      </c>
      <c r="G89" s="7" t="s">
        <v>16</v>
      </c>
      <c r="H89" s="7" t="s">
        <v>681</v>
      </c>
      <c r="I89" s="7">
        <v>610</v>
      </c>
      <c r="J89" s="7" t="s">
        <v>683</v>
      </c>
      <c r="K89" s="7">
        <v>2</v>
      </c>
      <c r="L89" s="7" t="s">
        <v>636</v>
      </c>
      <c r="M89" s="7" t="s">
        <v>35</v>
      </c>
      <c r="N89" s="7" t="s">
        <v>34</v>
      </c>
      <c r="O89" s="7" t="s">
        <v>18</v>
      </c>
      <c r="P89" s="7">
        <v>140</v>
      </c>
      <c r="Q89" s="7">
        <v>355</v>
      </c>
      <c r="R89" s="7">
        <v>700</v>
      </c>
      <c r="S89" s="10"/>
      <c r="T89" s="7"/>
    </row>
    <row r="90" spans="1:20" ht="30" x14ac:dyDescent="0.25">
      <c r="A90" s="7" t="s">
        <v>24</v>
      </c>
      <c r="B90" s="53" t="s">
        <v>40</v>
      </c>
      <c r="C90" s="7"/>
      <c r="D90" s="7" t="s">
        <v>16</v>
      </c>
      <c r="E90" s="7" t="s">
        <v>627</v>
      </c>
      <c r="F90" s="7" t="s">
        <v>16</v>
      </c>
      <c r="G90" s="7" t="s">
        <v>16</v>
      </c>
      <c r="H90" s="7" t="s">
        <v>681</v>
      </c>
      <c r="I90" s="7">
        <v>590</v>
      </c>
      <c r="J90" s="7" t="s">
        <v>683</v>
      </c>
      <c r="K90" s="7">
        <v>1</v>
      </c>
      <c r="L90" s="7" t="s">
        <v>639</v>
      </c>
      <c r="M90" s="7" t="s">
        <v>35</v>
      </c>
      <c r="N90" s="7" t="s">
        <v>19</v>
      </c>
      <c r="O90" s="7" t="s">
        <v>18</v>
      </c>
      <c r="P90" s="7">
        <v>160</v>
      </c>
      <c r="Q90" s="7">
        <v>20</v>
      </c>
      <c r="R90" s="7" t="s">
        <v>662</v>
      </c>
      <c r="S90" s="7" t="s">
        <v>674</v>
      </c>
      <c r="T90" s="7"/>
    </row>
    <row r="91" spans="1:20" ht="30" x14ac:dyDescent="0.25">
      <c r="A91" s="7" t="s">
        <v>24</v>
      </c>
      <c r="B91" s="53" t="s">
        <v>44</v>
      </c>
      <c r="C91" s="7" t="s">
        <v>16</v>
      </c>
      <c r="D91" s="7"/>
      <c r="E91" s="7"/>
      <c r="F91" s="7" t="s">
        <v>16</v>
      </c>
      <c r="G91" s="7" t="s">
        <v>16</v>
      </c>
      <c r="H91" s="7" t="s">
        <v>681</v>
      </c>
      <c r="I91" s="7">
        <v>700</v>
      </c>
      <c r="J91" s="7" t="s">
        <v>683</v>
      </c>
      <c r="K91" s="7">
        <v>2</v>
      </c>
      <c r="L91" s="7" t="s">
        <v>153</v>
      </c>
      <c r="M91" s="7" t="s">
        <v>35</v>
      </c>
      <c r="N91" s="7"/>
      <c r="O91" s="7" t="s">
        <v>18</v>
      </c>
      <c r="P91" s="7">
        <v>120</v>
      </c>
      <c r="Q91" s="7">
        <v>24</v>
      </c>
      <c r="R91" s="7">
        <v>1350</v>
      </c>
      <c r="S91" s="7" t="s">
        <v>409</v>
      </c>
      <c r="T91" s="7"/>
    </row>
    <row r="92" spans="1:20" ht="30" x14ac:dyDescent="0.25">
      <c r="A92" s="7" t="s">
        <v>24</v>
      </c>
      <c r="B92" s="53" t="s">
        <v>29</v>
      </c>
      <c r="C92" s="7" t="s">
        <v>16</v>
      </c>
      <c r="D92" s="7" t="s">
        <v>16</v>
      </c>
      <c r="E92" s="7" t="s">
        <v>627</v>
      </c>
      <c r="F92" s="7" t="s">
        <v>16</v>
      </c>
      <c r="G92" s="7" t="s">
        <v>16</v>
      </c>
      <c r="H92" s="7" t="s">
        <v>681</v>
      </c>
      <c r="I92" s="7">
        <v>700</v>
      </c>
      <c r="J92" s="7" t="s">
        <v>683</v>
      </c>
      <c r="K92" s="7">
        <v>2</v>
      </c>
      <c r="L92" s="7" t="s">
        <v>646</v>
      </c>
      <c r="M92" s="7" t="s">
        <v>35</v>
      </c>
      <c r="N92" s="7" t="s">
        <v>19</v>
      </c>
      <c r="O92" s="7" t="s">
        <v>32</v>
      </c>
      <c r="P92" s="8" t="s">
        <v>36</v>
      </c>
      <c r="Q92" s="7">
        <v>82</v>
      </c>
      <c r="R92" s="7">
        <v>1450</v>
      </c>
      <c r="S92" s="9"/>
      <c r="T92" s="7"/>
    </row>
    <row r="93" spans="1:20" ht="30" x14ac:dyDescent="0.25">
      <c r="A93" s="7" t="s">
        <v>24</v>
      </c>
      <c r="B93" s="53" t="s">
        <v>693</v>
      </c>
      <c r="C93" s="7"/>
      <c r="D93" s="7" t="s">
        <v>16</v>
      </c>
      <c r="E93" s="7" t="s">
        <v>625</v>
      </c>
      <c r="F93" s="7" t="s">
        <v>16</v>
      </c>
      <c r="G93" s="7" t="s">
        <v>16</v>
      </c>
      <c r="H93" s="7" t="s">
        <v>681</v>
      </c>
      <c r="I93" s="7">
        <v>610</v>
      </c>
      <c r="J93" s="7" t="s">
        <v>682</v>
      </c>
      <c r="K93" s="7">
        <v>2</v>
      </c>
      <c r="L93" s="7" t="s">
        <v>636</v>
      </c>
      <c r="M93" s="7" t="s">
        <v>35</v>
      </c>
      <c r="N93" s="7" t="s">
        <v>34</v>
      </c>
      <c r="O93" s="7" t="s">
        <v>18</v>
      </c>
      <c r="P93" s="7">
        <v>120</v>
      </c>
      <c r="Q93" s="7">
        <v>398</v>
      </c>
      <c r="R93" s="7">
        <v>700</v>
      </c>
      <c r="S93" s="10"/>
      <c r="T93" s="7"/>
    </row>
    <row r="94" spans="1:20" ht="30" x14ac:dyDescent="0.25">
      <c r="A94" s="7" t="s">
        <v>24</v>
      </c>
      <c r="B94" s="53" t="s">
        <v>28</v>
      </c>
      <c r="C94" s="7" t="s">
        <v>16</v>
      </c>
      <c r="D94" s="7" t="s">
        <v>16</v>
      </c>
      <c r="E94" s="7" t="s">
        <v>627</v>
      </c>
      <c r="F94" s="7" t="s">
        <v>16</v>
      </c>
      <c r="G94" s="7" t="s">
        <v>16</v>
      </c>
      <c r="H94" s="7" t="s">
        <v>681</v>
      </c>
      <c r="I94" s="7">
        <v>610</v>
      </c>
      <c r="J94" s="7" t="s">
        <v>683</v>
      </c>
      <c r="K94" s="7">
        <v>2</v>
      </c>
      <c r="L94" s="7" t="s">
        <v>640</v>
      </c>
      <c r="M94" s="7" t="s">
        <v>35</v>
      </c>
      <c r="N94" s="7" t="s">
        <v>19</v>
      </c>
      <c r="O94" s="7" t="s">
        <v>33</v>
      </c>
      <c r="P94" s="7">
        <v>200</v>
      </c>
      <c r="Q94" s="7">
        <v>100</v>
      </c>
      <c r="R94" s="7">
        <v>1250</v>
      </c>
      <c r="S94" s="7"/>
      <c r="T94" s="7"/>
    </row>
    <row r="95" spans="1:20" ht="30" x14ac:dyDescent="0.25">
      <c r="A95" s="7" t="s">
        <v>24</v>
      </c>
      <c r="B95" s="53" t="s">
        <v>695</v>
      </c>
      <c r="C95" s="7"/>
      <c r="D95" s="7" t="s">
        <v>16</v>
      </c>
      <c r="E95" s="7" t="s">
        <v>625</v>
      </c>
      <c r="F95" s="7" t="s">
        <v>16</v>
      </c>
      <c r="G95" s="7" t="s">
        <v>16</v>
      </c>
      <c r="H95" s="7" t="s">
        <v>681</v>
      </c>
      <c r="I95" s="7">
        <v>610</v>
      </c>
      <c r="J95" s="7" t="s">
        <v>682</v>
      </c>
      <c r="K95" s="7">
        <v>2</v>
      </c>
      <c r="L95" s="7" t="s">
        <v>636</v>
      </c>
      <c r="M95" s="7" t="s">
        <v>35</v>
      </c>
      <c r="N95" s="7" t="s">
        <v>34</v>
      </c>
      <c r="O95" s="7" t="s">
        <v>18</v>
      </c>
      <c r="P95" s="7">
        <v>120</v>
      </c>
      <c r="Q95" s="7">
        <v>355</v>
      </c>
      <c r="R95" s="7">
        <v>700</v>
      </c>
      <c r="S95" s="10"/>
      <c r="T95" s="7"/>
    </row>
    <row r="96" spans="1:20" ht="30" x14ac:dyDescent="0.25">
      <c r="A96" s="7" t="s">
        <v>24</v>
      </c>
      <c r="B96" s="53" t="s">
        <v>90</v>
      </c>
      <c r="C96" s="7"/>
      <c r="D96" s="7" t="s">
        <v>16</v>
      </c>
      <c r="E96" s="7" t="s">
        <v>627</v>
      </c>
      <c r="F96" s="7" t="s">
        <v>16</v>
      </c>
      <c r="G96" s="7" t="s">
        <v>16</v>
      </c>
      <c r="H96" s="7" t="s">
        <v>681</v>
      </c>
      <c r="I96" s="7">
        <v>700</v>
      </c>
      <c r="J96" s="7" t="s">
        <v>683</v>
      </c>
      <c r="K96" s="7">
        <v>2</v>
      </c>
      <c r="L96" s="7" t="s">
        <v>153</v>
      </c>
      <c r="M96" s="7" t="s">
        <v>35</v>
      </c>
      <c r="N96" s="7"/>
      <c r="O96" s="7" t="s">
        <v>18</v>
      </c>
      <c r="P96" s="7">
        <v>120</v>
      </c>
      <c r="Q96" s="7">
        <v>41</v>
      </c>
      <c r="R96" s="7">
        <v>1350</v>
      </c>
      <c r="S96" s="7" t="s">
        <v>409</v>
      </c>
      <c r="T96" s="7"/>
    </row>
    <row r="97" spans="1:20" ht="30" x14ac:dyDescent="0.25">
      <c r="A97" s="7" t="s">
        <v>24</v>
      </c>
      <c r="B97" s="53" t="s">
        <v>408</v>
      </c>
      <c r="C97" s="7" t="s">
        <v>16</v>
      </c>
      <c r="D97" s="7"/>
      <c r="E97" s="7" t="s">
        <v>627</v>
      </c>
      <c r="F97" s="7" t="s">
        <v>16</v>
      </c>
      <c r="G97" s="7" t="s">
        <v>16</v>
      </c>
      <c r="H97" s="7" t="s">
        <v>681</v>
      </c>
      <c r="I97" s="7">
        <v>700</v>
      </c>
      <c r="J97" s="7" t="s">
        <v>683</v>
      </c>
      <c r="K97" s="7">
        <v>2</v>
      </c>
      <c r="L97" s="7" t="s">
        <v>153</v>
      </c>
      <c r="M97" s="7" t="s">
        <v>35</v>
      </c>
      <c r="N97" s="7"/>
      <c r="O97" s="7" t="s">
        <v>18</v>
      </c>
      <c r="P97" s="7">
        <v>120</v>
      </c>
      <c r="Q97" s="7">
        <v>55</v>
      </c>
      <c r="R97" s="7">
        <v>1350</v>
      </c>
      <c r="S97" s="7" t="s">
        <v>409</v>
      </c>
      <c r="T97" s="7"/>
    </row>
    <row r="98" spans="1:20" ht="30" x14ac:dyDescent="0.25">
      <c r="A98" s="7" t="s">
        <v>24</v>
      </c>
      <c r="B98" s="53" t="s">
        <v>266</v>
      </c>
      <c r="C98" s="7"/>
      <c r="D98" s="7" t="s">
        <v>16</v>
      </c>
      <c r="E98" s="7"/>
      <c r="F98" s="7" t="s">
        <v>16</v>
      </c>
      <c r="G98" s="7" t="s">
        <v>16</v>
      </c>
      <c r="H98" s="7" t="s">
        <v>681</v>
      </c>
      <c r="I98" s="7">
        <v>600</v>
      </c>
      <c r="J98" s="7" t="s">
        <v>683</v>
      </c>
      <c r="K98" s="7" t="s">
        <v>272</v>
      </c>
      <c r="L98" s="7" t="s">
        <v>641</v>
      </c>
      <c r="M98" s="7" t="s">
        <v>35</v>
      </c>
      <c r="N98" s="7" t="s">
        <v>34</v>
      </c>
      <c r="O98" s="7" t="s">
        <v>32</v>
      </c>
      <c r="P98" s="7">
        <v>130</v>
      </c>
      <c r="Q98" s="7">
        <v>195</v>
      </c>
      <c r="R98" s="7" t="s">
        <v>663</v>
      </c>
      <c r="S98" s="7"/>
      <c r="T98" s="7" t="s">
        <v>184</v>
      </c>
    </row>
    <row r="99" spans="1:20" x14ac:dyDescent="0.25">
      <c r="A99" s="7" t="s">
        <v>444</v>
      </c>
      <c r="B99" s="53" t="s">
        <v>473</v>
      </c>
      <c r="C99" s="7"/>
      <c r="D99" s="7" t="s">
        <v>16</v>
      </c>
      <c r="E99" s="7" t="s">
        <v>627</v>
      </c>
      <c r="F99" s="7"/>
      <c r="G99" s="7" t="s">
        <v>16</v>
      </c>
      <c r="H99" s="7" t="s">
        <v>680</v>
      </c>
      <c r="I99" s="7">
        <v>750</v>
      </c>
      <c r="J99" s="7" t="s">
        <v>457</v>
      </c>
      <c r="K99" s="7">
        <v>1</v>
      </c>
      <c r="L99" s="7" t="s">
        <v>458</v>
      </c>
      <c r="M99" s="7" t="s">
        <v>74</v>
      </c>
      <c r="N99" s="7" t="s">
        <v>114</v>
      </c>
      <c r="O99" s="7"/>
      <c r="P99" s="7">
        <v>80</v>
      </c>
      <c r="Q99" s="7"/>
      <c r="R99" s="7" t="s">
        <v>442</v>
      </c>
      <c r="S99" s="7"/>
      <c r="T99" s="7"/>
    </row>
    <row r="100" spans="1:20" ht="30" x14ac:dyDescent="0.25">
      <c r="A100" s="7" t="s">
        <v>199</v>
      </c>
      <c r="B100" s="53" t="s">
        <v>192</v>
      </c>
      <c r="C100" s="7"/>
      <c r="D100" s="7" t="s">
        <v>16</v>
      </c>
      <c r="E100" s="7"/>
      <c r="F100" s="7" t="s">
        <v>16</v>
      </c>
      <c r="G100" s="7" t="s">
        <v>16</v>
      </c>
      <c r="H100" s="7" t="s">
        <v>680</v>
      </c>
      <c r="I100" s="7">
        <v>750</v>
      </c>
      <c r="J100" s="7" t="s">
        <v>49</v>
      </c>
      <c r="K100" s="7">
        <v>2</v>
      </c>
      <c r="L100" s="7" t="s">
        <v>180</v>
      </c>
      <c r="M100" s="7" t="s">
        <v>181</v>
      </c>
      <c r="N100" s="7" t="s">
        <v>182</v>
      </c>
      <c r="O100" s="7" t="s">
        <v>185</v>
      </c>
      <c r="P100" s="7" t="s">
        <v>658</v>
      </c>
      <c r="Q100" s="7">
        <v>75</v>
      </c>
      <c r="R100" s="7" t="s">
        <v>49</v>
      </c>
      <c r="S100" s="7"/>
      <c r="T100" s="7" t="s">
        <v>184</v>
      </c>
    </row>
    <row r="101" spans="1:20" ht="30" x14ac:dyDescent="0.25">
      <c r="A101" s="7" t="s">
        <v>199</v>
      </c>
      <c r="B101" s="53" t="s">
        <v>189</v>
      </c>
      <c r="C101" s="7"/>
      <c r="D101" s="7" t="s">
        <v>16</v>
      </c>
      <c r="E101" s="7"/>
      <c r="F101" s="7" t="s">
        <v>16</v>
      </c>
      <c r="G101" s="7" t="s">
        <v>16</v>
      </c>
      <c r="H101" s="7" t="s">
        <v>128</v>
      </c>
      <c r="I101" s="7">
        <v>750</v>
      </c>
      <c r="J101" s="7" t="s">
        <v>49</v>
      </c>
      <c r="K101" s="7">
        <v>2</v>
      </c>
      <c r="L101" s="7" t="s">
        <v>180</v>
      </c>
      <c r="M101" s="7" t="s">
        <v>181</v>
      </c>
      <c r="N101" s="7" t="s">
        <v>182</v>
      </c>
      <c r="O101" s="7" t="s">
        <v>183</v>
      </c>
      <c r="P101" s="7" t="s">
        <v>657</v>
      </c>
      <c r="Q101" s="7">
        <v>58</v>
      </c>
      <c r="R101" s="7" t="s">
        <v>49</v>
      </c>
      <c r="S101" s="7"/>
      <c r="T101" s="7" t="s">
        <v>184</v>
      </c>
    </row>
    <row r="102" spans="1:20" ht="30" x14ac:dyDescent="0.25">
      <c r="A102" s="7" t="s">
        <v>199</v>
      </c>
      <c r="B102" s="53" t="s">
        <v>193</v>
      </c>
      <c r="C102" s="7"/>
      <c r="D102" s="7" t="s">
        <v>16</v>
      </c>
      <c r="E102" s="7"/>
      <c r="F102" s="7" t="s">
        <v>16</v>
      </c>
      <c r="G102" s="7" t="s">
        <v>16</v>
      </c>
      <c r="H102" s="7" t="s">
        <v>680</v>
      </c>
      <c r="I102" s="7">
        <v>750</v>
      </c>
      <c r="J102" s="7" t="s">
        <v>49</v>
      </c>
      <c r="K102" s="7">
        <v>2</v>
      </c>
      <c r="L102" s="7" t="s">
        <v>180</v>
      </c>
      <c r="M102" s="7" t="s">
        <v>181</v>
      </c>
      <c r="N102" s="7" t="s">
        <v>182</v>
      </c>
      <c r="O102" s="7" t="s">
        <v>185</v>
      </c>
      <c r="P102" s="7" t="s">
        <v>659</v>
      </c>
      <c r="Q102" s="7">
        <v>86</v>
      </c>
      <c r="R102" s="7" t="s">
        <v>49</v>
      </c>
      <c r="S102" s="7"/>
      <c r="T102" s="7" t="s">
        <v>186</v>
      </c>
    </row>
    <row r="103" spans="1:20" ht="30" x14ac:dyDescent="0.25">
      <c r="A103" s="7" t="s">
        <v>199</v>
      </c>
      <c r="B103" s="53" t="s">
        <v>194</v>
      </c>
      <c r="C103" s="7"/>
      <c r="D103" s="7" t="s">
        <v>16</v>
      </c>
      <c r="E103" s="7"/>
      <c r="F103" s="7" t="s">
        <v>16</v>
      </c>
      <c r="G103" s="7" t="s">
        <v>16</v>
      </c>
      <c r="H103" s="7" t="s">
        <v>680</v>
      </c>
      <c r="I103" s="7">
        <v>750</v>
      </c>
      <c r="J103" s="7" t="s">
        <v>49</v>
      </c>
      <c r="K103" s="7">
        <v>2</v>
      </c>
      <c r="L103" s="7" t="s">
        <v>180</v>
      </c>
      <c r="M103" s="7" t="s">
        <v>76</v>
      </c>
      <c r="N103" s="7" t="s">
        <v>182</v>
      </c>
      <c r="O103" s="7" t="s">
        <v>185</v>
      </c>
      <c r="P103" s="7" t="s">
        <v>659</v>
      </c>
      <c r="Q103" s="7">
        <v>68</v>
      </c>
      <c r="R103" s="7" t="s">
        <v>49</v>
      </c>
      <c r="S103" s="7"/>
      <c r="T103" s="7" t="s">
        <v>186</v>
      </c>
    </row>
    <row r="104" spans="1:20" ht="30" x14ac:dyDescent="0.25">
      <c r="A104" s="7" t="s">
        <v>199</v>
      </c>
      <c r="B104" s="53" t="s">
        <v>195</v>
      </c>
      <c r="C104" s="7"/>
      <c r="D104" s="7" t="s">
        <v>16</v>
      </c>
      <c r="E104" s="7"/>
      <c r="F104" s="7" t="s">
        <v>16</v>
      </c>
      <c r="G104" s="7" t="s">
        <v>16</v>
      </c>
      <c r="H104" s="7" t="s">
        <v>680</v>
      </c>
      <c r="I104" s="7">
        <v>750</v>
      </c>
      <c r="J104" s="7" t="s">
        <v>49</v>
      </c>
      <c r="K104" s="7">
        <v>2</v>
      </c>
      <c r="L104" s="7" t="s">
        <v>180</v>
      </c>
      <c r="M104" s="7" t="s">
        <v>181</v>
      </c>
      <c r="N104" s="7" t="s">
        <v>182</v>
      </c>
      <c r="O104" s="7" t="s">
        <v>183</v>
      </c>
      <c r="P104" s="7" t="s">
        <v>660</v>
      </c>
      <c r="Q104" s="7">
        <v>5</v>
      </c>
      <c r="R104" s="7" t="s">
        <v>49</v>
      </c>
      <c r="S104" s="7"/>
      <c r="T104" s="7" t="s">
        <v>200</v>
      </c>
    </row>
    <row r="105" spans="1:20" ht="30" x14ac:dyDescent="0.25">
      <c r="A105" s="7" t="s">
        <v>611</v>
      </c>
      <c r="B105" s="53" t="s">
        <v>56</v>
      </c>
      <c r="C105" s="7" t="s">
        <v>16</v>
      </c>
      <c r="D105" s="7" t="s">
        <v>16</v>
      </c>
      <c r="E105" s="7"/>
      <c r="F105" s="7" t="s">
        <v>16</v>
      </c>
      <c r="G105" s="7" t="s">
        <v>16</v>
      </c>
      <c r="H105" s="7" t="s">
        <v>680</v>
      </c>
      <c r="I105" s="7">
        <v>615</v>
      </c>
      <c r="J105" s="7" t="s">
        <v>49</v>
      </c>
      <c r="K105" s="7">
        <v>1</v>
      </c>
      <c r="L105" s="7" t="s">
        <v>628</v>
      </c>
      <c r="M105" s="7" t="s">
        <v>50</v>
      </c>
      <c r="N105" s="7" t="s">
        <v>47</v>
      </c>
      <c r="O105" s="7" t="s">
        <v>48</v>
      </c>
      <c r="P105" s="7">
        <v>140</v>
      </c>
      <c r="Q105" s="7">
        <v>117</v>
      </c>
      <c r="R105" s="7" t="s">
        <v>664</v>
      </c>
      <c r="S105" s="7" t="s">
        <v>51</v>
      </c>
      <c r="T105" s="7"/>
    </row>
    <row r="106" spans="1:20" x14ac:dyDescent="0.25">
      <c r="A106" s="7" t="s">
        <v>611</v>
      </c>
      <c r="B106" s="53" t="s">
        <v>57</v>
      </c>
      <c r="C106" s="7" t="s">
        <v>16</v>
      </c>
      <c r="D106" s="7" t="s">
        <v>16</v>
      </c>
      <c r="E106" s="7"/>
      <c r="F106" s="7" t="s">
        <v>16</v>
      </c>
      <c r="G106" s="7" t="s">
        <v>16</v>
      </c>
      <c r="H106" s="7" t="s">
        <v>128</v>
      </c>
      <c r="I106" s="7">
        <v>536</v>
      </c>
      <c r="J106" s="7" t="s">
        <v>45</v>
      </c>
      <c r="K106" s="7">
        <v>1</v>
      </c>
      <c r="L106" s="7" t="s">
        <v>628</v>
      </c>
      <c r="M106" s="7" t="s">
        <v>46</v>
      </c>
      <c r="N106" s="7" t="s">
        <v>47</v>
      </c>
      <c r="O106" s="7" t="s">
        <v>48</v>
      </c>
      <c r="P106" s="7">
        <v>120</v>
      </c>
      <c r="Q106" s="7">
        <v>75</v>
      </c>
      <c r="R106" s="7" t="s">
        <v>665</v>
      </c>
      <c r="S106" s="7"/>
      <c r="T106" s="7"/>
    </row>
    <row r="107" spans="1:20" x14ac:dyDescent="0.25">
      <c r="A107" s="7" t="s">
        <v>611</v>
      </c>
      <c r="B107" s="53" t="s">
        <v>59</v>
      </c>
      <c r="C107" s="7" t="s">
        <v>16</v>
      </c>
      <c r="D107" s="7" t="s">
        <v>16</v>
      </c>
      <c r="E107" s="7"/>
      <c r="F107" s="7" t="s">
        <v>16</v>
      </c>
      <c r="G107" s="7" t="s">
        <v>16</v>
      </c>
      <c r="H107" s="7" t="s">
        <v>52</v>
      </c>
      <c r="I107" s="7">
        <v>645</v>
      </c>
      <c r="J107" s="7" t="s">
        <v>49</v>
      </c>
      <c r="K107" s="7">
        <v>2</v>
      </c>
      <c r="L107" s="7" t="s">
        <v>159</v>
      </c>
      <c r="M107" s="7" t="s">
        <v>53</v>
      </c>
      <c r="N107" s="7" t="s">
        <v>54</v>
      </c>
      <c r="O107" s="7" t="s">
        <v>48</v>
      </c>
      <c r="P107" s="7">
        <v>160</v>
      </c>
      <c r="Q107" s="7">
        <v>71</v>
      </c>
      <c r="R107" s="7" t="s">
        <v>666</v>
      </c>
      <c r="S107" s="7"/>
      <c r="T107" s="7"/>
    </row>
    <row r="108" spans="1:20" ht="30" x14ac:dyDescent="0.25">
      <c r="A108" s="7" t="s">
        <v>611</v>
      </c>
      <c r="B108" s="53" t="s">
        <v>163</v>
      </c>
      <c r="C108" s="7" t="s">
        <v>16</v>
      </c>
      <c r="D108" s="7" t="s">
        <v>16</v>
      </c>
      <c r="E108" s="7"/>
      <c r="F108" s="7" t="s">
        <v>16</v>
      </c>
      <c r="G108" s="7" t="s">
        <v>16</v>
      </c>
      <c r="H108" s="7" t="s">
        <v>52</v>
      </c>
      <c r="I108" s="7">
        <v>650</v>
      </c>
      <c r="J108" s="7" t="s">
        <v>49</v>
      </c>
      <c r="K108" s="7">
        <v>2</v>
      </c>
      <c r="L108" s="7" t="s">
        <v>153</v>
      </c>
      <c r="M108" s="7" t="s">
        <v>53</v>
      </c>
      <c r="N108" s="7" t="s">
        <v>19</v>
      </c>
      <c r="O108" s="7" t="s">
        <v>48</v>
      </c>
      <c r="P108" s="7">
        <v>160</v>
      </c>
      <c r="Q108" s="7">
        <v>118</v>
      </c>
      <c r="R108" s="7" t="s">
        <v>666</v>
      </c>
      <c r="S108" s="7"/>
      <c r="T108" s="7"/>
    </row>
    <row r="109" spans="1:20" ht="30" x14ac:dyDescent="0.25">
      <c r="A109" s="7" t="s">
        <v>611</v>
      </c>
      <c r="B109" s="53" t="s">
        <v>404</v>
      </c>
      <c r="C109" s="7"/>
      <c r="D109" s="7" t="s">
        <v>16</v>
      </c>
      <c r="E109" s="7"/>
      <c r="F109" s="7" t="s">
        <v>16</v>
      </c>
      <c r="G109" s="7" t="s">
        <v>16</v>
      </c>
      <c r="H109" s="7" t="s">
        <v>406</v>
      </c>
      <c r="I109" s="7">
        <v>600</v>
      </c>
      <c r="J109" s="7" t="s">
        <v>405</v>
      </c>
      <c r="K109" s="7">
        <v>1</v>
      </c>
      <c r="L109" s="7" t="s">
        <v>132</v>
      </c>
      <c r="M109" s="7" t="s">
        <v>74</v>
      </c>
      <c r="N109" s="7" t="s">
        <v>47</v>
      </c>
      <c r="O109" s="7" t="s">
        <v>48</v>
      </c>
      <c r="P109" s="7">
        <v>90</v>
      </c>
      <c r="Q109" s="7">
        <v>23</v>
      </c>
      <c r="R109" s="7" t="s">
        <v>667</v>
      </c>
      <c r="S109" s="7"/>
      <c r="T109" s="7"/>
    </row>
    <row r="110" spans="1:20" x14ac:dyDescent="0.25">
      <c r="A110" s="7" t="s">
        <v>55</v>
      </c>
      <c r="B110" s="53" t="s">
        <v>142</v>
      </c>
      <c r="C110" s="7"/>
      <c r="D110" s="7" t="s">
        <v>16</v>
      </c>
      <c r="E110" s="7"/>
      <c r="F110" s="7" t="s">
        <v>16</v>
      </c>
      <c r="G110" s="7" t="s">
        <v>16</v>
      </c>
      <c r="H110" s="7" t="s">
        <v>115</v>
      </c>
      <c r="I110" s="7">
        <v>655</v>
      </c>
      <c r="J110" s="7" t="s">
        <v>49</v>
      </c>
      <c r="K110" s="7">
        <v>1</v>
      </c>
      <c r="L110" s="7" t="s">
        <v>161</v>
      </c>
      <c r="M110" s="7" t="s">
        <v>120</v>
      </c>
      <c r="N110" s="7" t="s">
        <v>114</v>
      </c>
      <c r="O110" s="7" t="s">
        <v>109</v>
      </c>
      <c r="P110" s="7" t="s">
        <v>162</v>
      </c>
      <c r="Q110" s="7">
        <v>29</v>
      </c>
      <c r="R110" s="7" t="s">
        <v>669</v>
      </c>
      <c r="S110" s="7"/>
      <c r="T110" s="7" t="s">
        <v>200</v>
      </c>
    </row>
    <row r="111" spans="1:20" x14ac:dyDescent="0.25">
      <c r="A111" s="7" t="s">
        <v>55</v>
      </c>
      <c r="B111" s="53" t="s">
        <v>125</v>
      </c>
      <c r="C111" s="7"/>
      <c r="D111" s="7" t="s">
        <v>16</v>
      </c>
      <c r="E111" s="7"/>
      <c r="F111" s="7" t="s">
        <v>16</v>
      </c>
      <c r="G111" s="7" t="s">
        <v>16</v>
      </c>
      <c r="H111" s="7" t="s">
        <v>680</v>
      </c>
      <c r="I111" s="7">
        <v>690</v>
      </c>
      <c r="J111" s="7" t="s">
        <v>49</v>
      </c>
      <c r="K111" s="7">
        <v>1</v>
      </c>
      <c r="L111" s="7" t="s">
        <v>132</v>
      </c>
      <c r="M111" s="7" t="s">
        <v>117</v>
      </c>
      <c r="N111" s="7" t="s">
        <v>114</v>
      </c>
      <c r="O111" s="7" t="s">
        <v>109</v>
      </c>
      <c r="P111" s="7">
        <v>80</v>
      </c>
      <c r="Q111" s="7">
        <v>5</v>
      </c>
      <c r="R111" s="7" t="s">
        <v>669</v>
      </c>
      <c r="S111" s="7"/>
      <c r="T111" s="7" t="s">
        <v>200</v>
      </c>
    </row>
    <row r="112" spans="1:20" x14ac:dyDescent="0.25">
      <c r="A112" s="7" t="s">
        <v>55</v>
      </c>
      <c r="B112" s="53" t="s">
        <v>127</v>
      </c>
      <c r="C112" s="7"/>
      <c r="D112" s="7" t="s">
        <v>16</v>
      </c>
      <c r="E112" s="7"/>
      <c r="F112" s="7" t="s">
        <v>16</v>
      </c>
      <c r="G112" s="7" t="s">
        <v>16</v>
      </c>
      <c r="H112" s="7" t="s">
        <v>680</v>
      </c>
      <c r="I112" s="7">
        <v>700</v>
      </c>
      <c r="J112" s="7" t="s">
        <v>49</v>
      </c>
      <c r="K112" s="7">
        <v>2</v>
      </c>
      <c r="L112" s="7" t="s">
        <v>133</v>
      </c>
      <c r="M112" s="7" t="s">
        <v>120</v>
      </c>
      <c r="N112" s="7" t="s">
        <v>114</v>
      </c>
      <c r="O112" s="7" t="s">
        <v>118</v>
      </c>
      <c r="P112" s="7">
        <v>120</v>
      </c>
      <c r="Q112" s="7">
        <v>10</v>
      </c>
      <c r="R112" s="7" t="s">
        <v>669</v>
      </c>
      <c r="S112" s="7"/>
      <c r="T112" s="7" t="s">
        <v>200</v>
      </c>
    </row>
    <row r="113" spans="1:20" ht="30" x14ac:dyDescent="0.25">
      <c r="A113" s="7" t="s">
        <v>55</v>
      </c>
      <c r="B113" s="53" t="s">
        <v>126</v>
      </c>
      <c r="C113" s="7"/>
      <c r="D113" s="7" t="s">
        <v>16</v>
      </c>
      <c r="E113" s="7"/>
      <c r="F113" s="7" t="s">
        <v>16</v>
      </c>
      <c r="G113" s="7" t="s">
        <v>16</v>
      </c>
      <c r="H113" s="7" t="s">
        <v>680</v>
      </c>
      <c r="I113" s="7">
        <v>690</v>
      </c>
      <c r="J113" s="7" t="s">
        <v>49</v>
      </c>
      <c r="K113" s="7">
        <v>2</v>
      </c>
      <c r="L113" s="7" t="s">
        <v>129</v>
      </c>
      <c r="M113" s="7" t="s">
        <v>120</v>
      </c>
      <c r="N113" s="7" t="s">
        <v>114</v>
      </c>
      <c r="O113" s="7" t="s">
        <v>109</v>
      </c>
      <c r="P113" s="7">
        <v>80</v>
      </c>
      <c r="Q113" s="7">
        <v>13</v>
      </c>
      <c r="R113" s="7" t="s">
        <v>669</v>
      </c>
      <c r="S113" s="7" t="s">
        <v>111</v>
      </c>
      <c r="T113" s="7" t="s">
        <v>200</v>
      </c>
    </row>
    <row r="114" spans="1:20" ht="30" x14ac:dyDescent="0.25">
      <c r="A114" s="7" t="s">
        <v>55</v>
      </c>
      <c r="B114" s="53" t="s">
        <v>475</v>
      </c>
      <c r="C114" s="7"/>
      <c r="D114" s="7" t="s">
        <v>16</v>
      </c>
      <c r="E114" s="7"/>
      <c r="F114" s="7" t="s">
        <v>16</v>
      </c>
      <c r="G114" s="7" t="s">
        <v>16</v>
      </c>
      <c r="H114" s="7" t="s">
        <v>128</v>
      </c>
      <c r="I114" s="7">
        <v>625</v>
      </c>
      <c r="J114" s="7" t="s">
        <v>149</v>
      </c>
      <c r="K114" s="7">
        <v>1</v>
      </c>
      <c r="L114" s="7" t="s">
        <v>150</v>
      </c>
      <c r="M114" s="7" t="s">
        <v>151</v>
      </c>
      <c r="N114" s="7" t="s">
        <v>114</v>
      </c>
      <c r="O114" s="7" t="s">
        <v>109</v>
      </c>
      <c r="P114" s="7">
        <v>80</v>
      </c>
      <c r="Q114" s="7">
        <v>95</v>
      </c>
      <c r="R114" s="7" t="s">
        <v>668</v>
      </c>
      <c r="S114" s="7" t="s">
        <v>152</v>
      </c>
      <c r="T114" s="7" t="s">
        <v>200</v>
      </c>
    </row>
    <row r="115" spans="1:20" ht="30" x14ac:dyDescent="0.25">
      <c r="A115" s="7" t="s">
        <v>55</v>
      </c>
      <c r="B115" s="53" t="s">
        <v>270</v>
      </c>
      <c r="C115" s="7" t="s">
        <v>16</v>
      </c>
      <c r="D115" s="7"/>
      <c r="E115" s="7"/>
      <c r="F115" s="7" t="s">
        <v>16</v>
      </c>
      <c r="G115" s="7" t="s">
        <v>16</v>
      </c>
      <c r="H115" s="7" t="s">
        <v>680</v>
      </c>
      <c r="I115" s="7">
        <v>700</v>
      </c>
      <c r="J115" s="7" t="s">
        <v>49</v>
      </c>
      <c r="K115" s="7">
        <v>1</v>
      </c>
      <c r="L115" s="7" t="s">
        <v>129</v>
      </c>
      <c r="M115" s="7" t="s">
        <v>120</v>
      </c>
      <c r="N115" s="7" t="s">
        <v>114</v>
      </c>
      <c r="O115" s="7" t="s">
        <v>109</v>
      </c>
      <c r="P115" s="7">
        <v>80</v>
      </c>
      <c r="Q115" s="7">
        <v>10</v>
      </c>
      <c r="R115" s="7" t="s">
        <v>669</v>
      </c>
      <c r="S115" s="7" t="s">
        <v>111</v>
      </c>
      <c r="T115" s="7" t="s">
        <v>200</v>
      </c>
    </row>
    <row r="116" spans="1:20" ht="30" x14ac:dyDescent="0.25">
      <c r="A116" s="7" t="s">
        <v>55</v>
      </c>
      <c r="B116" s="53" t="s">
        <v>167</v>
      </c>
      <c r="C116" s="7"/>
      <c r="D116" s="7" t="s">
        <v>16</v>
      </c>
      <c r="E116" s="7"/>
      <c r="F116" s="7" t="s">
        <v>16</v>
      </c>
      <c r="G116" s="7" t="s">
        <v>16</v>
      </c>
      <c r="H116" s="7" t="s">
        <v>680</v>
      </c>
      <c r="I116" s="7">
        <v>690</v>
      </c>
      <c r="J116" s="7" t="s">
        <v>49</v>
      </c>
      <c r="K116" s="7">
        <v>2</v>
      </c>
      <c r="L116" s="7" t="s">
        <v>129</v>
      </c>
      <c r="M116" s="7" t="s">
        <v>120</v>
      </c>
      <c r="N116" s="7" t="s">
        <v>114</v>
      </c>
      <c r="O116" s="7" t="s">
        <v>109</v>
      </c>
      <c r="P116" s="7">
        <v>60</v>
      </c>
      <c r="Q116" s="7">
        <v>2</v>
      </c>
      <c r="R116" s="7" t="s">
        <v>669</v>
      </c>
      <c r="S116" s="7"/>
      <c r="T116" s="7" t="s">
        <v>200</v>
      </c>
    </row>
    <row r="117" spans="1:20" x14ac:dyDescent="0.25">
      <c r="A117" s="7" t="s">
        <v>55</v>
      </c>
      <c r="B117" s="53" t="s">
        <v>271</v>
      </c>
      <c r="C117" s="7"/>
      <c r="D117" s="7" t="s">
        <v>16</v>
      </c>
      <c r="E117" s="7"/>
      <c r="F117" s="7" t="s">
        <v>16</v>
      </c>
      <c r="G117" s="7" t="s">
        <v>16</v>
      </c>
      <c r="H117" s="7" t="s">
        <v>680</v>
      </c>
      <c r="I117" s="7">
        <v>700</v>
      </c>
      <c r="J117" s="7" t="s">
        <v>49</v>
      </c>
      <c r="K117" s="7">
        <v>2</v>
      </c>
      <c r="L117" s="7" t="s">
        <v>133</v>
      </c>
      <c r="M117" s="7" t="s">
        <v>120</v>
      </c>
      <c r="N117" s="7" t="s">
        <v>114</v>
      </c>
      <c r="O117" s="7" t="s">
        <v>145</v>
      </c>
      <c r="P117" s="7" t="s">
        <v>146</v>
      </c>
      <c r="Q117" s="7">
        <v>140</v>
      </c>
      <c r="R117" s="7" t="s">
        <v>669</v>
      </c>
      <c r="S117" s="7"/>
      <c r="T117" s="7" t="s">
        <v>200</v>
      </c>
    </row>
    <row r="118" spans="1:20" x14ac:dyDescent="0.25">
      <c r="A118" s="7" t="s">
        <v>55</v>
      </c>
      <c r="B118" s="53" t="s">
        <v>134</v>
      </c>
      <c r="C118" s="7"/>
      <c r="D118" s="7" t="s">
        <v>16</v>
      </c>
      <c r="E118" s="7"/>
      <c r="F118" s="7" t="s">
        <v>16</v>
      </c>
      <c r="G118" s="7" t="s">
        <v>16</v>
      </c>
      <c r="H118" s="7" t="s">
        <v>680</v>
      </c>
      <c r="I118" s="7">
        <v>700</v>
      </c>
      <c r="J118" s="7" t="s">
        <v>49</v>
      </c>
      <c r="K118" s="7">
        <v>2</v>
      </c>
      <c r="L118" s="7" t="s">
        <v>143</v>
      </c>
      <c r="M118" s="7" t="s">
        <v>120</v>
      </c>
      <c r="N118" s="7" t="s">
        <v>114</v>
      </c>
      <c r="O118" s="7" t="s">
        <v>118</v>
      </c>
      <c r="P118" s="7">
        <v>120</v>
      </c>
      <c r="Q118" s="7">
        <v>4.2</v>
      </c>
      <c r="R118" s="7" t="s">
        <v>669</v>
      </c>
      <c r="S118" s="7"/>
      <c r="T118" s="7" t="s">
        <v>200</v>
      </c>
    </row>
    <row r="119" spans="1:20" ht="30" x14ac:dyDescent="0.25">
      <c r="A119" s="7" t="s">
        <v>55</v>
      </c>
      <c r="B119" s="53" t="s">
        <v>136</v>
      </c>
      <c r="C119" s="7"/>
      <c r="D119" s="7" t="s">
        <v>16</v>
      </c>
      <c r="E119" s="7"/>
      <c r="F119" s="7" t="s">
        <v>16</v>
      </c>
      <c r="G119" s="7" t="s">
        <v>16</v>
      </c>
      <c r="H119" s="7" t="s">
        <v>680</v>
      </c>
      <c r="I119" s="7">
        <v>690</v>
      </c>
      <c r="J119" s="7" t="s">
        <v>49</v>
      </c>
      <c r="K119" s="7">
        <v>2</v>
      </c>
      <c r="L119" s="7" t="s">
        <v>129</v>
      </c>
      <c r="M119" s="7" t="s">
        <v>120</v>
      </c>
      <c r="N119" s="7" t="s">
        <v>114</v>
      </c>
      <c r="O119" s="7" t="s">
        <v>109</v>
      </c>
      <c r="P119" s="7">
        <v>80</v>
      </c>
      <c r="Q119" s="7">
        <v>13</v>
      </c>
      <c r="R119" s="7" t="s">
        <v>669</v>
      </c>
      <c r="S119" s="7"/>
      <c r="T119" s="7" t="s">
        <v>200</v>
      </c>
    </row>
    <row r="120" spans="1:20" ht="30" x14ac:dyDescent="0.25">
      <c r="A120" s="7" t="s">
        <v>55</v>
      </c>
      <c r="B120" s="53" t="s">
        <v>58</v>
      </c>
      <c r="C120" s="7" t="s">
        <v>16</v>
      </c>
      <c r="D120" s="7" t="s">
        <v>16</v>
      </c>
      <c r="E120" s="7"/>
      <c r="F120" s="7" t="s">
        <v>16</v>
      </c>
      <c r="G120" s="7" t="s">
        <v>16</v>
      </c>
      <c r="H120" s="7" t="s">
        <v>115</v>
      </c>
      <c r="I120" s="7">
        <v>700</v>
      </c>
      <c r="J120" s="7" t="s">
        <v>49</v>
      </c>
      <c r="K120" s="7">
        <v>2</v>
      </c>
      <c r="L120" s="7" t="s">
        <v>153</v>
      </c>
      <c r="M120" s="7" t="s">
        <v>120</v>
      </c>
      <c r="N120" s="7" t="s">
        <v>114</v>
      </c>
      <c r="O120" s="7" t="s">
        <v>154</v>
      </c>
      <c r="P120" s="7" t="s">
        <v>155</v>
      </c>
      <c r="Q120" s="7">
        <v>30</v>
      </c>
      <c r="R120" s="7" t="s">
        <v>669</v>
      </c>
      <c r="S120" s="7"/>
      <c r="T120" s="7" t="s">
        <v>200</v>
      </c>
    </row>
    <row r="121" spans="1:20" x14ac:dyDescent="0.25">
      <c r="A121" s="7" t="s">
        <v>55</v>
      </c>
      <c r="B121" s="53" t="s">
        <v>105</v>
      </c>
      <c r="C121" s="7" t="s">
        <v>16</v>
      </c>
      <c r="D121" s="7"/>
      <c r="E121" s="7"/>
      <c r="F121" s="7" t="s">
        <v>16</v>
      </c>
      <c r="G121" s="7" t="s">
        <v>16</v>
      </c>
      <c r="H121" s="7" t="s">
        <v>115</v>
      </c>
      <c r="I121" s="7" t="s">
        <v>122</v>
      </c>
      <c r="J121" s="7" t="s">
        <v>49</v>
      </c>
      <c r="K121" s="7">
        <v>1</v>
      </c>
      <c r="L121" s="7" t="s">
        <v>112</v>
      </c>
      <c r="M121" s="7" t="s">
        <v>120</v>
      </c>
      <c r="N121" s="7" t="s">
        <v>114</v>
      </c>
      <c r="O121" s="7" t="s">
        <v>109</v>
      </c>
      <c r="P121" s="7">
        <v>50</v>
      </c>
      <c r="Q121" s="7">
        <v>5</v>
      </c>
      <c r="R121" s="7" t="s">
        <v>671</v>
      </c>
      <c r="S121" s="7"/>
      <c r="T121" s="7" t="s">
        <v>184</v>
      </c>
    </row>
    <row r="122" spans="1:20" x14ac:dyDescent="0.25">
      <c r="A122" s="7" t="s">
        <v>55</v>
      </c>
      <c r="B122" s="53" t="s">
        <v>124</v>
      </c>
      <c r="C122" s="7"/>
      <c r="D122" s="7" t="s">
        <v>16</v>
      </c>
      <c r="E122" s="7"/>
      <c r="F122" s="7" t="s">
        <v>16</v>
      </c>
      <c r="G122" s="7" t="s">
        <v>16</v>
      </c>
      <c r="H122" s="7" t="s">
        <v>680</v>
      </c>
      <c r="I122" s="7">
        <v>700</v>
      </c>
      <c r="J122" s="7" t="s">
        <v>49</v>
      </c>
      <c r="K122" s="7">
        <v>2</v>
      </c>
      <c r="L122" s="7" t="s">
        <v>129</v>
      </c>
      <c r="M122" s="7" t="s">
        <v>120</v>
      </c>
      <c r="N122" s="7" t="s">
        <v>114</v>
      </c>
      <c r="O122" s="7" t="s">
        <v>118</v>
      </c>
      <c r="P122" s="7" t="s">
        <v>131</v>
      </c>
      <c r="Q122" s="7">
        <v>13</v>
      </c>
      <c r="R122" s="7" t="s">
        <v>669</v>
      </c>
      <c r="S122" s="7"/>
      <c r="T122" s="7" t="s">
        <v>200</v>
      </c>
    </row>
    <row r="123" spans="1:20" x14ac:dyDescent="0.25">
      <c r="A123" s="7" t="s">
        <v>55</v>
      </c>
      <c r="B123" s="53" t="s">
        <v>103</v>
      </c>
      <c r="C123" s="7" t="s">
        <v>16</v>
      </c>
      <c r="D123" s="7" t="s">
        <v>16</v>
      </c>
      <c r="E123" s="7"/>
      <c r="F123" s="7" t="s">
        <v>16</v>
      </c>
      <c r="G123" s="7" t="s">
        <v>16</v>
      </c>
      <c r="H123" s="7" t="s">
        <v>115</v>
      </c>
      <c r="I123" s="7">
        <v>645</v>
      </c>
      <c r="J123" s="7" t="s">
        <v>49</v>
      </c>
      <c r="K123" s="7">
        <v>2</v>
      </c>
      <c r="L123" s="7" t="s">
        <v>116</v>
      </c>
      <c r="M123" s="7" t="s">
        <v>117</v>
      </c>
      <c r="N123" s="7" t="s">
        <v>114</v>
      </c>
      <c r="O123" s="7" t="s">
        <v>118</v>
      </c>
      <c r="P123" s="7">
        <v>90</v>
      </c>
      <c r="Q123" s="7">
        <v>14</v>
      </c>
      <c r="R123" s="7" t="s">
        <v>670</v>
      </c>
      <c r="S123" s="7"/>
      <c r="T123" s="7" t="s">
        <v>200</v>
      </c>
    </row>
    <row r="124" spans="1:20" ht="30" x14ac:dyDescent="0.25">
      <c r="A124" s="7" t="s">
        <v>55</v>
      </c>
      <c r="B124" s="53" t="s">
        <v>102</v>
      </c>
      <c r="C124" s="7" t="s">
        <v>16</v>
      </c>
      <c r="D124" s="7"/>
      <c r="E124" s="7"/>
      <c r="F124" s="7" t="s">
        <v>16</v>
      </c>
      <c r="G124" s="7" t="s">
        <v>16</v>
      </c>
      <c r="H124" s="7" t="s">
        <v>681</v>
      </c>
      <c r="I124" s="7">
        <v>690</v>
      </c>
      <c r="J124" s="7" t="s">
        <v>49</v>
      </c>
      <c r="K124" s="7">
        <v>1</v>
      </c>
      <c r="L124" s="7" t="s">
        <v>106</v>
      </c>
      <c r="M124" s="7" t="s">
        <v>107</v>
      </c>
      <c r="N124" s="7" t="s">
        <v>108</v>
      </c>
      <c r="O124" s="7" t="s">
        <v>109</v>
      </c>
      <c r="P124" s="7" t="s">
        <v>110</v>
      </c>
      <c r="Q124" s="7">
        <v>5</v>
      </c>
      <c r="R124" s="7" t="s">
        <v>669</v>
      </c>
      <c r="S124" s="7" t="s">
        <v>111</v>
      </c>
      <c r="T124" s="7" t="s">
        <v>200</v>
      </c>
    </row>
    <row r="125" spans="1:20" x14ac:dyDescent="0.25">
      <c r="A125" s="7" t="s">
        <v>55</v>
      </c>
      <c r="B125" s="53" t="s">
        <v>139</v>
      </c>
      <c r="C125" s="7"/>
      <c r="D125" s="7" t="s">
        <v>16</v>
      </c>
      <c r="E125" s="7"/>
      <c r="F125" s="7" t="s">
        <v>16</v>
      </c>
      <c r="G125" s="7" t="s">
        <v>16</v>
      </c>
      <c r="H125" s="7" t="s">
        <v>115</v>
      </c>
      <c r="I125" s="7" t="s">
        <v>122</v>
      </c>
      <c r="J125" s="7" t="s">
        <v>49</v>
      </c>
      <c r="K125" s="7">
        <v>2</v>
      </c>
      <c r="L125" s="7" t="s">
        <v>159</v>
      </c>
      <c r="M125" s="7" t="s">
        <v>120</v>
      </c>
      <c r="N125" s="7" t="s">
        <v>114</v>
      </c>
      <c r="O125" s="7" t="s">
        <v>118</v>
      </c>
      <c r="P125" s="7">
        <v>100</v>
      </c>
      <c r="Q125" s="7">
        <v>37</v>
      </c>
      <c r="R125" s="7" t="s">
        <v>671</v>
      </c>
      <c r="S125" s="7"/>
      <c r="T125" s="7" t="s">
        <v>200</v>
      </c>
    </row>
    <row r="126" spans="1:20" ht="30" x14ac:dyDescent="0.25">
      <c r="A126" s="7" t="s">
        <v>55</v>
      </c>
      <c r="B126" s="53" t="s">
        <v>137</v>
      </c>
      <c r="C126" s="7" t="s">
        <v>16</v>
      </c>
      <c r="D126" s="7" t="s">
        <v>16</v>
      </c>
      <c r="E126" s="7"/>
      <c r="F126" s="7" t="s">
        <v>16</v>
      </c>
      <c r="G126" s="7" t="s">
        <v>16</v>
      </c>
      <c r="H126" s="7" t="s">
        <v>115</v>
      </c>
      <c r="I126" s="7">
        <v>750</v>
      </c>
      <c r="J126" s="7" t="s">
        <v>49</v>
      </c>
      <c r="K126" s="7">
        <v>2</v>
      </c>
      <c r="L126" s="7" t="s">
        <v>156</v>
      </c>
      <c r="M126" s="7" t="s">
        <v>120</v>
      </c>
      <c r="N126" s="7" t="s">
        <v>114</v>
      </c>
      <c r="O126" s="7" t="s">
        <v>157</v>
      </c>
      <c r="P126" s="7" t="s">
        <v>158</v>
      </c>
      <c r="Q126" s="7">
        <v>43</v>
      </c>
      <c r="R126" s="7" t="s">
        <v>669</v>
      </c>
      <c r="S126" s="7"/>
      <c r="T126" s="7" t="s">
        <v>200</v>
      </c>
    </row>
    <row r="127" spans="1:20" x14ac:dyDescent="0.25">
      <c r="A127" s="7" t="s">
        <v>55</v>
      </c>
      <c r="B127" s="53" t="s">
        <v>138</v>
      </c>
      <c r="C127" s="7"/>
      <c r="D127" s="7" t="s">
        <v>16</v>
      </c>
      <c r="E127" s="7"/>
      <c r="F127" s="7" t="s">
        <v>16</v>
      </c>
      <c r="G127" s="7" t="s">
        <v>16</v>
      </c>
      <c r="H127" s="7" t="s">
        <v>688</v>
      </c>
      <c r="I127" s="7">
        <v>625</v>
      </c>
      <c r="J127" s="7" t="s">
        <v>49</v>
      </c>
      <c r="K127" s="7">
        <v>2</v>
      </c>
      <c r="L127" s="7" t="s">
        <v>159</v>
      </c>
      <c r="M127" s="7" t="s">
        <v>120</v>
      </c>
      <c r="N127" s="7" t="s">
        <v>114</v>
      </c>
      <c r="O127" s="7" t="s">
        <v>118</v>
      </c>
      <c r="P127" s="7">
        <v>90</v>
      </c>
      <c r="Q127" s="7">
        <v>28</v>
      </c>
      <c r="R127" s="7" t="s">
        <v>670</v>
      </c>
      <c r="S127" s="7"/>
      <c r="T127" s="7" t="s">
        <v>200</v>
      </c>
    </row>
    <row r="128" spans="1:20" x14ac:dyDescent="0.25">
      <c r="A128" s="7" t="s">
        <v>55</v>
      </c>
      <c r="B128" s="53" t="s">
        <v>123</v>
      </c>
      <c r="C128" s="7"/>
      <c r="D128" s="7" t="s">
        <v>16</v>
      </c>
      <c r="E128" s="7"/>
      <c r="F128" s="7" t="s">
        <v>16</v>
      </c>
      <c r="G128" s="7" t="s">
        <v>16</v>
      </c>
      <c r="H128" s="7" t="s">
        <v>128</v>
      </c>
      <c r="I128" s="7">
        <v>700</v>
      </c>
      <c r="J128" s="7" t="s">
        <v>45</v>
      </c>
      <c r="K128" s="7">
        <v>1</v>
      </c>
      <c r="L128" s="7" t="s">
        <v>129</v>
      </c>
      <c r="M128" s="7" t="s">
        <v>130</v>
      </c>
      <c r="N128" s="7" t="s">
        <v>114</v>
      </c>
      <c r="O128" s="7" t="s">
        <v>109</v>
      </c>
      <c r="P128" s="7">
        <v>80</v>
      </c>
      <c r="Q128" s="7">
        <v>6</v>
      </c>
      <c r="R128" s="7" t="s">
        <v>672</v>
      </c>
      <c r="S128" s="7"/>
      <c r="T128" s="7" t="s">
        <v>200</v>
      </c>
    </row>
    <row r="129" spans="1:20" x14ac:dyDescent="0.25">
      <c r="A129" s="7" t="s">
        <v>55</v>
      </c>
      <c r="B129" s="53" t="s">
        <v>104</v>
      </c>
      <c r="C129" s="7" t="s">
        <v>16</v>
      </c>
      <c r="D129" s="7" t="s">
        <v>16</v>
      </c>
      <c r="E129" s="7"/>
      <c r="F129" s="7" t="s">
        <v>16</v>
      </c>
      <c r="G129" s="7" t="s">
        <v>16</v>
      </c>
      <c r="H129" s="7" t="s">
        <v>115</v>
      </c>
      <c r="I129" s="7">
        <v>650</v>
      </c>
      <c r="J129" s="7" t="s">
        <v>49</v>
      </c>
      <c r="K129" s="7">
        <v>2</v>
      </c>
      <c r="L129" s="7" t="s">
        <v>119</v>
      </c>
      <c r="M129" s="7" t="s">
        <v>120</v>
      </c>
      <c r="N129" s="7" t="s">
        <v>114</v>
      </c>
      <c r="O129" s="7" t="s">
        <v>118</v>
      </c>
      <c r="P129" s="7" t="s">
        <v>121</v>
      </c>
      <c r="Q129" s="7">
        <v>10</v>
      </c>
      <c r="R129" s="7" t="s">
        <v>669</v>
      </c>
      <c r="S129" s="7"/>
      <c r="T129" s="7" t="s">
        <v>200</v>
      </c>
    </row>
    <row r="130" spans="1:20" x14ac:dyDescent="0.25">
      <c r="A130" s="7" t="s">
        <v>55</v>
      </c>
      <c r="B130" s="53" t="s">
        <v>474</v>
      </c>
      <c r="C130" s="7"/>
      <c r="D130" s="7" t="s">
        <v>16</v>
      </c>
      <c r="E130" s="7"/>
      <c r="F130" s="7" t="s">
        <v>16</v>
      </c>
      <c r="G130" s="7" t="s">
        <v>16</v>
      </c>
      <c r="H130" s="7" t="s">
        <v>680</v>
      </c>
      <c r="I130" s="7">
        <v>620</v>
      </c>
      <c r="J130" s="7" t="s">
        <v>49</v>
      </c>
      <c r="K130" s="7">
        <v>1</v>
      </c>
      <c r="L130" s="7" t="s">
        <v>147</v>
      </c>
      <c r="M130" s="7" t="s">
        <v>120</v>
      </c>
      <c r="N130" s="7" t="s">
        <v>114</v>
      </c>
      <c r="O130" s="7" t="s">
        <v>109</v>
      </c>
      <c r="P130" s="7" t="s">
        <v>148</v>
      </c>
      <c r="Q130" s="7">
        <v>37</v>
      </c>
      <c r="R130" s="7" t="s">
        <v>669</v>
      </c>
      <c r="S130" s="7"/>
      <c r="T130" s="7" t="s">
        <v>200</v>
      </c>
    </row>
    <row r="131" spans="1:20" x14ac:dyDescent="0.25">
      <c r="A131" s="7" t="s">
        <v>55</v>
      </c>
      <c r="B131" s="53" t="s">
        <v>476</v>
      </c>
      <c r="C131" s="7"/>
      <c r="D131" s="7" t="s">
        <v>16</v>
      </c>
      <c r="E131" s="7"/>
      <c r="F131" s="7" t="s">
        <v>16</v>
      </c>
      <c r="G131" s="7" t="s">
        <v>16</v>
      </c>
      <c r="H131" s="7" t="s">
        <v>680</v>
      </c>
      <c r="I131" s="7">
        <v>700</v>
      </c>
      <c r="J131" s="7" t="s">
        <v>49</v>
      </c>
      <c r="K131" s="7">
        <v>2</v>
      </c>
      <c r="L131" s="7" t="s">
        <v>133</v>
      </c>
      <c r="M131" s="7" t="s">
        <v>120</v>
      </c>
      <c r="N131" s="7" t="s">
        <v>114</v>
      </c>
      <c r="O131" s="7" t="s">
        <v>145</v>
      </c>
      <c r="P131" s="7" t="s">
        <v>146</v>
      </c>
      <c r="Q131" s="7">
        <v>140</v>
      </c>
      <c r="R131" s="7" t="s">
        <v>669</v>
      </c>
      <c r="S131" s="7"/>
      <c r="T131" s="7" t="s">
        <v>200</v>
      </c>
    </row>
    <row r="132" spans="1:20" x14ac:dyDescent="0.25">
      <c r="A132" s="7" t="s">
        <v>55</v>
      </c>
      <c r="B132" s="53" t="s">
        <v>135</v>
      </c>
      <c r="C132" s="7"/>
      <c r="D132" s="7" t="s">
        <v>16</v>
      </c>
      <c r="E132" s="7"/>
      <c r="F132" s="7" t="s">
        <v>16</v>
      </c>
      <c r="G132" s="7" t="s">
        <v>16</v>
      </c>
      <c r="H132" s="7" t="s">
        <v>680</v>
      </c>
      <c r="I132" s="7">
        <v>690</v>
      </c>
      <c r="J132" s="7" t="s">
        <v>49</v>
      </c>
      <c r="K132" s="7">
        <v>1</v>
      </c>
      <c r="L132" s="7" t="s">
        <v>144</v>
      </c>
      <c r="M132" s="7" t="s">
        <v>120</v>
      </c>
      <c r="N132" s="7" t="s">
        <v>114</v>
      </c>
      <c r="O132" s="7" t="s">
        <v>109</v>
      </c>
      <c r="P132" s="7">
        <v>60</v>
      </c>
      <c r="Q132" s="7">
        <v>1.3</v>
      </c>
      <c r="R132" s="7" t="s">
        <v>669</v>
      </c>
      <c r="S132" s="7"/>
      <c r="T132" s="7" t="s">
        <v>200</v>
      </c>
    </row>
    <row r="133" spans="1:20" x14ac:dyDescent="0.25">
      <c r="A133" s="7" t="s">
        <v>55</v>
      </c>
      <c r="B133" s="53" t="s">
        <v>166</v>
      </c>
      <c r="C133" s="7" t="s">
        <v>16</v>
      </c>
      <c r="D133" s="7"/>
      <c r="E133" s="7"/>
      <c r="F133" s="7" t="s">
        <v>16</v>
      </c>
      <c r="G133" s="7" t="s">
        <v>16</v>
      </c>
      <c r="H133" s="7" t="s">
        <v>680</v>
      </c>
      <c r="I133" s="7">
        <v>690</v>
      </c>
      <c r="J133" s="7" t="s">
        <v>49</v>
      </c>
      <c r="K133" s="7">
        <v>1</v>
      </c>
      <c r="L133" s="7" t="s">
        <v>112</v>
      </c>
      <c r="M133" s="7" t="s">
        <v>113</v>
      </c>
      <c r="N133" s="7" t="s">
        <v>114</v>
      </c>
      <c r="O133" s="7" t="s">
        <v>109</v>
      </c>
      <c r="P133" s="7">
        <v>80</v>
      </c>
      <c r="Q133" s="7">
        <v>7</v>
      </c>
      <c r="R133" s="7" t="s">
        <v>669</v>
      </c>
      <c r="S133" s="7"/>
      <c r="T133" s="7" t="s">
        <v>200</v>
      </c>
    </row>
    <row r="134" spans="1:20" x14ac:dyDescent="0.25">
      <c r="A134" s="7" t="s">
        <v>55</v>
      </c>
      <c r="B134" s="53" t="s">
        <v>141</v>
      </c>
      <c r="C134" s="7"/>
      <c r="D134" s="7" t="s">
        <v>16</v>
      </c>
      <c r="E134" s="7"/>
      <c r="F134" s="7" t="s">
        <v>16</v>
      </c>
      <c r="G134" s="7" t="s">
        <v>16</v>
      </c>
      <c r="H134" s="7" t="s">
        <v>115</v>
      </c>
      <c r="I134" s="7">
        <v>620</v>
      </c>
      <c r="J134" s="7" t="s">
        <v>49</v>
      </c>
      <c r="K134" s="7">
        <v>1</v>
      </c>
      <c r="L134" s="7" t="s">
        <v>129</v>
      </c>
      <c r="M134" s="7" t="s">
        <v>117</v>
      </c>
      <c r="N134" s="7" t="s">
        <v>114</v>
      </c>
      <c r="O134" s="7" t="s">
        <v>109</v>
      </c>
      <c r="P134" s="7">
        <v>100</v>
      </c>
      <c r="Q134" s="7">
        <v>11</v>
      </c>
      <c r="R134" s="7" t="s">
        <v>669</v>
      </c>
      <c r="S134" s="7"/>
      <c r="T134" s="7" t="s">
        <v>200</v>
      </c>
    </row>
    <row r="135" spans="1:20" x14ac:dyDescent="0.25">
      <c r="A135" s="7" t="s">
        <v>55</v>
      </c>
      <c r="B135" s="53" t="s">
        <v>140</v>
      </c>
      <c r="C135" s="7"/>
      <c r="D135" s="7" t="s">
        <v>16</v>
      </c>
      <c r="E135" s="7"/>
      <c r="F135" s="7" t="s">
        <v>16</v>
      </c>
      <c r="G135" s="7" t="s">
        <v>16</v>
      </c>
      <c r="H135" s="7" t="s">
        <v>115</v>
      </c>
      <c r="I135" s="7">
        <v>680</v>
      </c>
      <c r="J135" s="7" t="s">
        <v>49</v>
      </c>
      <c r="K135" s="7">
        <v>1</v>
      </c>
      <c r="L135" s="7" t="s">
        <v>160</v>
      </c>
      <c r="M135" s="7" t="s">
        <v>120</v>
      </c>
      <c r="N135" s="7" t="s">
        <v>114</v>
      </c>
      <c r="O135" s="7" t="s">
        <v>109</v>
      </c>
      <c r="P135" s="7">
        <v>80</v>
      </c>
      <c r="Q135" s="7">
        <v>16</v>
      </c>
      <c r="R135" s="7" t="s">
        <v>669</v>
      </c>
      <c r="S135" s="7"/>
      <c r="T135" s="7" t="s">
        <v>200</v>
      </c>
    </row>
    <row r="136" spans="1:20" x14ac:dyDescent="0.25">
      <c r="A136" s="7" t="s">
        <v>445</v>
      </c>
      <c r="B136" s="53" t="s">
        <v>448</v>
      </c>
      <c r="C136" s="7"/>
      <c r="D136" s="7" t="s">
        <v>16</v>
      </c>
      <c r="E136" s="7" t="s">
        <v>627</v>
      </c>
      <c r="F136" s="7" t="s">
        <v>16</v>
      </c>
      <c r="G136" s="7" t="s">
        <v>16</v>
      </c>
      <c r="H136" s="7" t="s">
        <v>680</v>
      </c>
      <c r="I136" s="7">
        <v>750</v>
      </c>
      <c r="J136" s="7" t="s">
        <v>457</v>
      </c>
      <c r="K136" s="7">
        <v>2</v>
      </c>
      <c r="L136" s="7" t="s">
        <v>463</v>
      </c>
      <c r="M136" s="7" t="s">
        <v>74</v>
      </c>
      <c r="N136" s="7" t="s">
        <v>114</v>
      </c>
      <c r="O136" s="7" t="s">
        <v>68</v>
      </c>
      <c r="P136" s="7">
        <v>80</v>
      </c>
      <c r="Q136" s="7"/>
      <c r="R136" s="7" t="s">
        <v>442</v>
      </c>
      <c r="S136" s="7"/>
      <c r="T136" s="7" t="s">
        <v>184</v>
      </c>
    </row>
    <row r="137" spans="1:20" x14ac:dyDescent="0.25">
      <c r="A137" s="7" t="s">
        <v>445</v>
      </c>
      <c r="B137" s="53" t="s">
        <v>449</v>
      </c>
      <c r="C137" s="7"/>
      <c r="D137" s="7" t="s">
        <v>16</v>
      </c>
      <c r="E137" s="7" t="s">
        <v>627</v>
      </c>
      <c r="F137" s="7" t="s">
        <v>16</v>
      </c>
      <c r="G137" s="7" t="s">
        <v>16</v>
      </c>
      <c r="H137" s="7" t="s">
        <v>680</v>
      </c>
      <c r="I137" s="7">
        <v>750</v>
      </c>
      <c r="J137" s="7" t="s">
        <v>459</v>
      </c>
      <c r="K137" s="7">
        <v>2</v>
      </c>
      <c r="L137" s="7" t="s">
        <v>464</v>
      </c>
      <c r="M137" s="7" t="s">
        <v>74</v>
      </c>
      <c r="N137" s="7" t="s">
        <v>114</v>
      </c>
      <c r="O137" s="7" t="s">
        <v>68</v>
      </c>
      <c r="P137" s="7">
        <v>60</v>
      </c>
      <c r="Q137" s="7"/>
      <c r="R137" s="7" t="s">
        <v>442</v>
      </c>
      <c r="S137" s="7"/>
      <c r="T137" s="7" t="s">
        <v>200</v>
      </c>
    </row>
    <row r="138" spans="1:20" ht="30" x14ac:dyDescent="0.25">
      <c r="A138" s="7" t="s">
        <v>445</v>
      </c>
      <c r="B138" s="53" t="s">
        <v>447</v>
      </c>
      <c r="C138" s="7"/>
      <c r="D138" s="7" t="s">
        <v>16</v>
      </c>
      <c r="E138" s="7" t="s">
        <v>627</v>
      </c>
      <c r="F138" s="7" t="s">
        <v>16</v>
      </c>
      <c r="G138" s="7" t="s">
        <v>16</v>
      </c>
      <c r="H138" s="7" t="s">
        <v>680</v>
      </c>
      <c r="I138" s="7">
        <v>750</v>
      </c>
      <c r="J138" s="7" t="s">
        <v>457</v>
      </c>
      <c r="K138" s="7">
        <v>1</v>
      </c>
      <c r="L138" s="7" t="s">
        <v>462</v>
      </c>
      <c r="M138" s="7" t="s">
        <v>74</v>
      </c>
      <c r="N138" s="7" t="s">
        <v>114</v>
      </c>
      <c r="O138" s="7"/>
      <c r="P138" s="7">
        <v>60</v>
      </c>
      <c r="Q138" s="7"/>
      <c r="R138" s="7" t="s">
        <v>442</v>
      </c>
      <c r="S138" s="7"/>
      <c r="T138" s="7" t="s">
        <v>200</v>
      </c>
    </row>
    <row r="139" spans="1:20" x14ac:dyDescent="0.25">
      <c r="A139" s="55" t="s">
        <v>445</v>
      </c>
      <c r="B139" s="56" t="s">
        <v>477</v>
      </c>
      <c r="C139" s="55"/>
      <c r="D139" s="55" t="s">
        <v>16</v>
      </c>
      <c r="E139" s="55" t="s">
        <v>627</v>
      </c>
      <c r="F139" s="55" t="s">
        <v>16</v>
      </c>
      <c r="G139" s="55" t="s">
        <v>16</v>
      </c>
      <c r="H139" s="55" t="s">
        <v>680</v>
      </c>
      <c r="I139" s="55">
        <v>750</v>
      </c>
      <c r="J139" s="55" t="s">
        <v>459</v>
      </c>
      <c r="K139" s="55">
        <v>2</v>
      </c>
      <c r="L139" s="55" t="s">
        <v>460</v>
      </c>
      <c r="M139" s="55" t="s">
        <v>74</v>
      </c>
      <c r="N139" s="55" t="s">
        <v>114</v>
      </c>
      <c r="O139" s="55" t="s">
        <v>68</v>
      </c>
      <c r="P139" s="55">
        <v>100</v>
      </c>
      <c r="Q139" s="55"/>
      <c r="R139" s="55" t="s">
        <v>442</v>
      </c>
      <c r="S139" s="55"/>
      <c r="T139" s="55" t="s">
        <v>200</v>
      </c>
    </row>
    <row r="140" spans="1:20" x14ac:dyDescent="0.25">
      <c r="A140" s="7" t="s">
        <v>445</v>
      </c>
      <c r="B140" s="53" t="s">
        <v>446</v>
      </c>
      <c r="C140" s="7"/>
      <c r="D140" s="7" t="s">
        <v>16</v>
      </c>
      <c r="E140" s="7" t="s">
        <v>627</v>
      </c>
      <c r="F140" s="7" t="s">
        <v>16</v>
      </c>
      <c r="G140" s="7" t="s">
        <v>16</v>
      </c>
      <c r="H140" s="7" t="s">
        <v>680</v>
      </c>
      <c r="I140" s="7">
        <v>750</v>
      </c>
      <c r="J140" s="7" t="s">
        <v>459</v>
      </c>
      <c r="K140" s="7">
        <v>2</v>
      </c>
      <c r="L140" s="7" t="s">
        <v>461</v>
      </c>
      <c r="M140" s="7" t="s">
        <v>74</v>
      </c>
      <c r="N140" s="7" t="s">
        <v>114</v>
      </c>
      <c r="O140" s="7" t="s">
        <v>68</v>
      </c>
      <c r="P140" s="7">
        <v>120</v>
      </c>
      <c r="Q140" s="7"/>
      <c r="R140" s="7" t="s">
        <v>442</v>
      </c>
      <c r="S140" s="7"/>
      <c r="T140" s="7" t="s">
        <v>200</v>
      </c>
    </row>
    <row r="141" spans="1:20" x14ac:dyDescent="0.25">
      <c r="B141" s="1"/>
      <c r="C141" s="1"/>
      <c r="D141" s="1"/>
      <c r="F141" s="2"/>
      <c r="G141" s="2"/>
      <c r="H141" s="2"/>
    </row>
  </sheetData>
  <autoFilter ref="A4:T140">
    <filterColumn colId="5" showButton="0"/>
    <sortState ref="A86:T98">
      <sortCondition ref="B4:B140"/>
    </sortState>
  </autoFilter>
  <customSheetViews>
    <customSheetView guid="{5F5AB960-9E3B-4ABB-8B79-6A32B4EB09AF}" scale="80" topLeftCell="A47">
      <selection activeCell="O25" sqref="O25"/>
      <pageMargins left="0" right="0" top="0" bottom="0" header="0" footer="0"/>
      <pageSetup paperSize="9" orientation="portrait" r:id="rId1"/>
    </customSheetView>
  </customSheetViews>
  <mergeCells count="1">
    <mergeCell ref="F4:G4"/>
  </mergeCells>
  <conditionalFormatting sqref="B140">
    <cfRule type="cellIs" dxfId="306" priority="5" operator="between">
      <formula>0</formula>
      <formula>0</formula>
    </cfRule>
  </conditionalFormatting>
  <conditionalFormatting sqref="B5">
    <cfRule type="cellIs" dxfId="305" priority="4" operator="between">
      <formula>0</formula>
      <formula>0</formula>
    </cfRule>
  </conditionalFormatting>
  <conditionalFormatting sqref="A5">
    <cfRule type="cellIs" dxfId="304" priority="3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"/>
  <sheetViews>
    <sheetView workbookViewId="0">
      <selection activeCell="O4" sqref="O4"/>
    </sheetView>
  </sheetViews>
  <sheetFormatPr defaultColWidth="11.5703125" defaultRowHeight="12.75" x14ac:dyDescent="0.2"/>
  <cols>
    <col min="1" max="1" width="5.7109375" style="6" customWidth="1"/>
    <col min="2" max="2" width="13.85546875" style="6" customWidth="1"/>
    <col min="3" max="3" width="4.42578125" style="6" bestFit="1" customWidth="1"/>
    <col min="4" max="4" width="4" style="6" bestFit="1" customWidth="1"/>
    <col min="5" max="5" width="13.28515625" style="6" customWidth="1"/>
    <col min="6" max="6" width="8.5703125" style="6" customWidth="1"/>
    <col min="7" max="7" width="10" style="6" customWidth="1"/>
    <col min="8" max="8" width="14.5703125" style="6" bestFit="1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1.42578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599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38.25" x14ac:dyDescent="0.2">
      <c r="A4" s="41" t="s">
        <v>81</v>
      </c>
      <c r="B4" s="41" t="s">
        <v>489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750</v>
      </c>
      <c r="G4" s="41" t="str">
        <f>VLOOKUP($B4,'ALL Parameters'!$B:$T,9,FALSE)</f>
        <v>C3</v>
      </c>
      <c r="H4" s="41" t="str">
        <f>VLOOKUP($B4,'ALL Parameters'!$B:$T,10,FALSE)</f>
        <v>1
2: Ronaț Triaj Gr. D - Timișoara</v>
      </c>
      <c r="I4" s="41" t="str">
        <f>VLOOKUP($B4,'ALL Parameters'!$B:$T,11,FALSE)</f>
        <v>0 - 5‰</v>
      </c>
      <c r="J4" s="41" t="str">
        <f>VLOOKUP($B4,'ALL Parameters'!$B:$T,12,FALSE)</f>
        <v>GC</v>
      </c>
      <c r="K4" s="41" t="str">
        <f>VLOOKUP($B4,'ALL Parameters'!$B:$T,13,FALSE)</f>
        <v>P/C 45/375</v>
      </c>
      <c r="L4" s="41" t="str">
        <f>VLOOKUP($B4,'ALL Parameters'!$B:$T,14,FALSE)</f>
        <v>indusi 60</v>
      </c>
      <c r="M4" s="41">
        <f>VLOOKUP($B4,'ALL Parameters'!$B:$T,15,FALSE)</f>
        <v>60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600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x14ac:dyDescent="0.2">
      <c r="A6" s="41" t="s">
        <v>81</v>
      </c>
      <c r="B6" s="41" t="s">
        <v>429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630</v>
      </c>
      <c r="G6" s="41" t="str">
        <f>VLOOKUP($B6,'ALL Parameters'!$B:$T,9,FALSE)</f>
        <v>C3</v>
      </c>
      <c r="H6" s="41">
        <f>VLOOKUP($B6,'ALL Parameters'!$B:$T,10,FALSE)</f>
        <v>2</v>
      </c>
      <c r="I6" s="41" t="str">
        <f>VLOOKUP($B6,'ALL Parameters'!$B:$T,11,FALSE)</f>
        <v>5-15‰</v>
      </c>
      <c r="J6" s="41" t="str">
        <f>VLOOKUP($B6,'ALL Parameters'!$B:$T,12,FALSE)</f>
        <v>GC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>
        <f>VLOOKUP($B6,'ALL Parameters'!$B:$T,15,FALSE)</f>
        <v>80</v>
      </c>
      <c r="N6" s="41" t="str">
        <f>VLOOKUP($B6,'ALL Parameters'!$B:$T,16,FALSE)</f>
        <v>plus 45</v>
      </c>
      <c r="O6" s="41">
        <f>VLOOKUP($B6,'ALL Parameters'!$B:$T,17,FALSE)</f>
        <v>900</v>
      </c>
      <c r="P6" s="41">
        <f>VLOOKUP($B6,'ALL Parameters'!$B:$T,18,FALSE)</f>
        <v>0</v>
      </c>
      <c r="Q6" s="41" t="str">
        <f>VLOOKUP($B6,'ALL Parameters'!$B:$T,19,FALSE)</f>
        <v>Limited</v>
      </c>
    </row>
    <row r="7" spans="1:17" ht="25.5" x14ac:dyDescent="0.2">
      <c r="A7" s="41" t="s">
        <v>81</v>
      </c>
      <c r="B7" s="41" t="s">
        <v>487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Diesel</v>
      </c>
      <c r="F7" s="41">
        <f>VLOOKUP($B7,'ALL Parameters'!$B:$T,8,FALSE)</f>
        <v>630</v>
      </c>
      <c r="G7" s="41" t="str">
        <f>VLOOKUP($B7,'ALL Parameters'!$B:$T,9,FALSE)</f>
        <v>C3</v>
      </c>
      <c r="H7" s="41">
        <f>VLOOKUP($B7,'ALL Parameters'!$B:$T,10,FALSE)</f>
        <v>1</v>
      </c>
      <c r="I7" s="41" t="str">
        <f>VLOOKUP($B7,'ALL Parameters'!$B:$T,11,FALSE)</f>
        <v>5-15‰</v>
      </c>
      <c r="J7" s="41" t="str">
        <f>VLOOKUP($B7,'ALL Parameters'!$B:$T,12,FALSE)</f>
        <v>GB</v>
      </c>
      <c r="K7" s="41" t="str">
        <f>VLOOKUP($B7,'ALL Parameters'!$B:$T,13,FALSE)</f>
        <v>P/C 45/375</v>
      </c>
      <c r="L7" s="41" t="str">
        <f>VLOOKUP($B7,'ALL Parameters'!$B:$T,14,FALSE)</f>
        <v>Indusi 60</v>
      </c>
      <c r="M7" s="41">
        <f>VLOOKUP($B7,'ALL Parameters'!$B:$T,15,FALSE)</f>
        <v>80</v>
      </c>
      <c r="N7" s="41" t="str">
        <f>VLOOKUP($B7,'ALL Parameters'!$B:$T,16,FALSE)</f>
        <v>plus 45</v>
      </c>
      <c r="O7" s="41">
        <f>VLOOKUP($B7,'ALL Parameters'!$B:$T,17,FALSE)</f>
        <v>900</v>
      </c>
      <c r="P7" s="41">
        <f>VLOOKUP($B7,'ALL Parameters'!$B:$T,18,FALSE)</f>
        <v>0</v>
      </c>
      <c r="Q7" s="41" t="str">
        <f>VLOOKUP($B7,'ALL Parameters'!$B:$T,19,FALSE)</f>
        <v>Limited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7">
    <cfRule type="cellIs" dxfId="51" priority="7" operator="between">
      <formula>0</formula>
      <formula>0</formula>
    </cfRule>
  </conditionalFormatting>
  <conditionalFormatting sqref="N1">
    <cfRule type="cellIs" dxfId="50" priority="1" operator="between">
      <formula>0</formula>
      <formula>0</formula>
    </cfRule>
  </conditionalFormatting>
  <conditionalFormatting sqref="A1:M1 C2:D2 Q1 O1">
    <cfRule type="cellIs" dxfId="49" priority="3" operator="between">
      <formula>0</formula>
      <formula>0</formula>
    </cfRule>
  </conditionalFormatting>
  <conditionalFormatting sqref="P1">
    <cfRule type="cellIs" dxfId="48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"/>
  <sheetViews>
    <sheetView workbookViewId="0">
      <selection activeCell="O4" sqref="O4"/>
    </sheetView>
  </sheetViews>
  <sheetFormatPr defaultColWidth="11.5703125" defaultRowHeight="12.75" x14ac:dyDescent="0.2"/>
  <cols>
    <col min="1" max="1" width="8.42578125" style="6" bestFit="1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7109375" style="6" customWidth="1"/>
    <col min="6" max="6" width="8.5703125" style="6" customWidth="1"/>
    <col min="7" max="7" width="10" style="6" customWidth="1"/>
    <col min="8" max="8" width="14.5703125" style="6" bestFit="1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6.7109375" style="6" customWidth="1"/>
    <col min="14" max="14" width="14.28515625" style="6" customWidth="1"/>
    <col min="15" max="15" width="11.42578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601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38.25" x14ac:dyDescent="0.2">
      <c r="A4" s="41" t="s">
        <v>81</v>
      </c>
      <c r="B4" s="41" t="s">
        <v>488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720</v>
      </c>
      <c r="G4" s="41" t="str">
        <f>VLOOKUP($B4,'ALL Parameters'!$B:$T,9,FALSE)</f>
        <v>C3</v>
      </c>
      <c r="H4" s="41" t="str">
        <f>VLOOKUP($B4,'ALL Parameters'!$B:$T,10,FALSE)</f>
        <v>1, 2: Cavaran - Zagujeni, Strehala - Filiasi</v>
      </c>
      <c r="I4" s="41" t="str">
        <f>VLOOKUP($B4,'ALL Parameters'!$B:$T,11,FALSE)</f>
        <v>5-25‰</v>
      </c>
      <c r="J4" s="41" t="str">
        <f>VLOOKUP($B4,'ALL Parameters'!$B:$T,12,FALSE)</f>
        <v>GC</v>
      </c>
      <c r="K4" s="41" t="str">
        <f>VLOOKUP($B4,'ALL Parameters'!$B:$T,13,FALSE)</f>
        <v>P/C 45/375</v>
      </c>
      <c r="L4" s="41" t="str">
        <f>VLOOKUP($B4,'ALL Parameters'!$B:$T,14,FALSE)</f>
        <v>indusi 60</v>
      </c>
      <c r="M4" s="41" t="str">
        <f>VLOOKUP($B4,'ALL Parameters'!$B:$T,15,FALSE)</f>
        <v>60/100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602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38.25" x14ac:dyDescent="0.2">
      <c r="A6" s="41" t="s">
        <v>81</v>
      </c>
      <c r="B6" s="41" t="s">
        <v>652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550</v>
      </c>
      <c r="G6" s="41" t="str">
        <f>VLOOKUP($B6,'ALL Parameters'!$B:$T,9,FALSE)</f>
        <v>C3</v>
      </c>
      <c r="H6" s="41" t="str">
        <f>VLOOKUP($B6,'ALL Parameters'!$B:$T,10,FALSE)</f>
        <v>2(1)</v>
      </c>
      <c r="I6" s="41" t="str">
        <f>VLOOKUP($B6,'ALL Parameters'!$B:$T,11,FALSE)</f>
        <v>5-25‰</v>
      </c>
      <c r="J6" s="41" t="str">
        <f>VLOOKUP($B6,'ALL Parameters'!$B:$T,12,FALSE)</f>
        <v>GB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>
        <f>VLOOKUP($B6,'ALL Parameters'!$B:$T,15,FALSE)</f>
        <v>80</v>
      </c>
      <c r="N6" s="41" t="str">
        <f>VLOOKUP($B6,'ALL Parameters'!$B:$T,16,FALSE)</f>
        <v>plus 128</v>
      </c>
      <c r="O6" s="41">
        <f>VLOOKUP($B6,'ALL Parameters'!$B:$T,17,FALSE)</f>
        <v>1500</v>
      </c>
      <c r="P6" s="41">
        <f>VLOOKUP($B6,'ALL Parameters'!$B:$T,18,FALSE)</f>
        <v>0</v>
      </c>
      <c r="Q6" s="41" t="str">
        <f>VLOOKUP($B6,'ALL Parameters'!$B:$T,19,FALSE)</f>
        <v>Limited</v>
      </c>
    </row>
    <row r="7" spans="1:17" x14ac:dyDescent="0.2">
      <c r="A7" s="41" t="s">
        <v>81</v>
      </c>
      <c r="B7" s="41" t="s">
        <v>653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25 kV, 50 Hz AC</v>
      </c>
      <c r="F7" s="41">
        <f>VLOOKUP($B7,'ALL Parameters'!$B:$T,8,FALSE)</f>
        <v>550</v>
      </c>
      <c r="G7" s="41" t="str">
        <f>VLOOKUP($B7,'ALL Parameters'!$B:$T,9,FALSE)</f>
        <v>C3</v>
      </c>
      <c r="H7" s="41" t="str">
        <f>VLOOKUP($B7,'ALL Parameters'!$B:$T,10,FALSE)</f>
        <v>2(1)</v>
      </c>
      <c r="I7" s="41" t="str">
        <f>VLOOKUP($B7,'ALL Parameters'!$B:$T,11,FALSE)</f>
        <v>5-25‰</v>
      </c>
      <c r="J7" s="41" t="str">
        <f>VLOOKUP($B7,'ALL Parameters'!$B:$T,12,FALSE)</f>
        <v>GB</v>
      </c>
      <c r="K7" s="41" t="str">
        <f>VLOOKUP($B7,'ALL Parameters'!$B:$T,13,FALSE)</f>
        <v>P/C 45/375</v>
      </c>
      <c r="L7" s="41" t="str">
        <f>VLOOKUP($B7,'ALL Parameters'!$B:$T,14,FALSE)</f>
        <v>indusi 60</v>
      </c>
      <c r="M7" s="41">
        <f>VLOOKUP($B7,'ALL Parameters'!$B:$T,15,FALSE)</f>
        <v>80</v>
      </c>
      <c r="N7" s="41" t="str">
        <f>VLOOKUP($B7,'ALL Parameters'!$B:$T,16,FALSE)</f>
        <v>plus 128</v>
      </c>
      <c r="O7" s="41">
        <f>VLOOKUP($B7,'ALL Parameters'!$B:$T,17,FALSE)</f>
        <v>1500</v>
      </c>
      <c r="P7" s="41">
        <f>VLOOKUP($B7,'ALL Parameters'!$B:$T,18,FALSE)</f>
        <v>0</v>
      </c>
      <c r="Q7" s="41" t="str">
        <f>VLOOKUP($B7,'ALL Parameters'!$B:$T,19,FALSE)</f>
        <v>Limited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A5:Q5 B4:Q4 B6:Q6 C7:Q7">
    <cfRule type="cellIs" dxfId="47" priority="10" operator="between">
      <formula>0</formula>
      <formula>0</formula>
    </cfRule>
  </conditionalFormatting>
  <conditionalFormatting sqref="A6 A4">
    <cfRule type="cellIs" dxfId="46" priority="7" operator="between">
      <formula>0</formula>
      <formula>0</formula>
    </cfRule>
  </conditionalFormatting>
  <conditionalFormatting sqref="A1:M1 C2:D2 Q1 O1">
    <cfRule type="cellIs" dxfId="45" priority="3" operator="between">
      <formula>0</formula>
      <formula>0</formula>
    </cfRule>
  </conditionalFormatting>
  <conditionalFormatting sqref="B7">
    <cfRule type="cellIs" dxfId="44" priority="5" operator="between">
      <formula>0</formula>
      <formula>0</formula>
    </cfRule>
  </conditionalFormatting>
  <conditionalFormatting sqref="A7">
    <cfRule type="cellIs" dxfId="43" priority="4" operator="between">
      <formula>0</formula>
      <formula>0</formula>
    </cfRule>
  </conditionalFormatting>
  <conditionalFormatting sqref="P1">
    <cfRule type="cellIs" dxfId="42" priority="2" operator="between">
      <formula>0</formula>
      <formula>0</formula>
    </cfRule>
  </conditionalFormatting>
  <conditionalFormatting sqref="N1">
    <cfRule type="cellIs" dxfId="41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"/>
  <sheetViews>
    <sheetView workbookViewId="0">
      <selection sqref="A1:Q2"/>
    </sheetView>
  </sheetViews>
  <sheetFormatPr defaultColWidth="11.5703125" defaultRowHeight="12.75" x14ac:dyDescent="0.2"/>
  <cols>
    <col min="1" max="1" width="5.7109375" style="6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85546875" style="6" customWidth="1"/>
    <col min="6" max="6" width="7.140625" style="6" customWidth="1"/>
    <col min="7" max="8" width="10" style="6" customWidth="1"/>
    <col min="9" max="10" width="8.140625" style="6" bestFit="1" customWidth="1"/>
    <col min="11" max="11" width="14.140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1.285156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603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">
      <c r="A4" s="41" t="s">
        <v>81</v>
      </c>
      <c r="B4" s="41" t="s">
        <v>84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750</v>
      </c>
      <c r="G4" s="41" t="str">
        <f>VLOOKUP($B4,'ALL Parameters'!$B:$T,9,FALSE)</f>
        <v>C3</v>
      </c>
      <c r="H4" s="41">
        <f>VLOOKUP($B4,'ALL Parameters'!$B:$T,10,FALSE)</f>
        <v>2</v>
      </c>
      <c r="I4" s="41" t="str">
        <f>VLOOKUP($B4,'ALL Parameters'!$B:$T,11,FALSE)</f>
        <v>5-10‰</v>
      </c>
      <c r="J4" s="41" t="str">
        <f>VLOOKUP($B4,'ALL Parameters'!$B:$T,12,FALSE)</f>
        <v>GC</v>
      </c>
      <c r="K4" s="41" t="str">
        <f>VLOOKUP($B4,'ALL Parameters'!$B:$T,13,FALSE)</f>
        <v>P/C 45/375</v>
      </c>
      <c r="L4" s="41" t="str">
        <f>VLOOKUP($B4,'ALL Parameters'!$B:$T,14,FALSE)</f>
        <v>indusi 60</v>
      </c>
      <c r="M4" s="41">
        <f>VLOOKUP($B4,'ALL Parameters'!$B:$T,15,FALSE)</f>
        <v>120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604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51" x14ac:dyDescent="0.2">
      <c r="A6" s="41" t="s">
        <v>81</v>
      </c>
      <c r="B6" s="41" t="s">
        <v>490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550</v>
      </c>
      <c r="G6" s="41" t="str">
        <f>VLOOKUP($B6,'ALL Parameters'!$B:$T,9,FALSE)</f>
        <v>C3</v>
      </c>
      <c r="H6" s="41" t="str">
        <f>VLOOKUP($B6,'ALL Parameters'!$B:$T,10,FALSE)</f>
        <v>2(1)</v>
      </c>
      <c r="I6" s="41" t="str">
        <f>VLOOKUP($B6,'ALL Parameters'!$B:$T,11,FALSE)</f>
        <v>5-25‰</v>
      </c>
      <c r="J6" s="41" t="str">
        <f>VLOOKUP($B6,'ALL Parameters'!$B:$T,12,FALSE)</f>
        <v>GB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>
        <f>VLOOKUP($B6,'ALL Parameters'!$B:$T,15,FALSE)</f>
        <v>80</v>
      </c>
      <c r="N6" s="41" t="str">
        <f>VLOOKUP($B6,'ALL Parameters'!$B:$T,16,FALSE)</f>
        <v>plus 390</v>
      </c>
      <c r="O6" s="41">
        <f>VLOOKUP($B6,'ALL Parameters'!$B:$T,17,FALSE)</f>
        <v>1500</v>
      </c>
      <c r="P6" s="41">
        <f>VLOOKUP($B6,'ALL Parameters'!$B:$T,18,FALSE)</f>
        <v>0</v>
      </c>
      <c r="Q6" s="41" t="str">
        <f>VLOOKUP($B6,'ALL Parameters'!$B:$T,19,FALSE)</f>
        <v>Limited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A5:Q5 B4:Q4 B6:Q6">
    <cfRule type="cellIs" dxfId="40" priority="8" operator="between">
      <formula>0</formula>
      <formula>0</formula>
    </cfRule>
  </conditionalFormatting>
  <conditionalFormatting sqref="A6 A4">
    <cfRule type="cellIs" dxfId="39" priority="5" operator="between">
      <formula>0</formula>
      <formula>0</formula>
    </cfRule>
  </conditionalFormatting>
  <conditionalFormatting sqref="N1">
    <cfRule type="cellIs" dxfId="38" priority="1" operator="between">
      <formula>0</formula>
      <formula>0</formula>
    </cfRule>
  </conditionalFormatting>
  <conditionalFormatting sqref="A1:M1 C2:D2 Q1 O1">
    <cfRule type="cellIs" dxfId="37" priority="3" operator="between">
      <formula>0</formula>
      <formula>0</formula>
    </cfRule>
  </conditionalFormatting>
  <conditionalFormatting sqref="P1">
    <cfRule type="cellIs" dxfId="36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"/>
  <sheetViews>
    <sheetView workbookViewId="0">
      <selection sqref="A1:Q2"/>
    </sheetView>
  </sheetViews>
  <sheetFormatPr defaultColWidth="11.5703125" defaultRowHeight="12.75" x14ac:dyDescent="0.2"/>
  <cols>
    <col min="1" max="1" width="5.7109375" style="6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5703125" style="6" customWidth="1"/>
    <col min="6" max="6" width="8.5703125" style="6" customWidth="1"/>
    <col min="7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6.85546875" style="6" customWidth="1"/>
    <col min="14" max="14" width="14.28515625" style="6" customWidth="1"/>
    <col min="15" max="15" width="10" style="6" customWidth="1"/>
    <col min="16" max="16" width="12.5703125" style="6" bestFit="1" customWidth="1"/>
    <col min="17" max="17" width="9.85546875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605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81</v>
      </c>
      <c r="B4" s="41" t="s">
        <v>519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600</v>
      </c>
      <c r="G4" s="41" t="str">
        <f>VLOOKUP($B4,'ALL Parameters'!$B:$T,9,FALSE)</f>
        <v>C3</v>
      </c>
      <c r="H4" s="41">
        <f>VLOOKUP($B4,'ALL Parameters'!$B:$T,10,FALSE)</f>
        <v>2</v>
      </c>
      <c r="I4" s="41" t="str">
        <f>VLOOKUP($B4,'ALL Parameters'!$B:$T,11,FALSE)</f>
        <v>5-20‰</v>
      </c>
      <c r="J4" s="41" t="str">
        <f>VLOOKUP($B4,'ALL Parameters'!$B:$T,12,FALSE)</f>
        <v>GC</v>
      </c>
      <c r="K4" s="41" t="str">
        <f>VLOOKUP($B4,'ALL Parameters'!$B:$T,13,FALSE)</f>
        <v>P/C 45/375</v>
      </c>
      <c r="L4" s="41" t="str">
        <f>VLOOKUP($B4,'ALL Parameters'!$B:$T,14,FALSE)</f>
        <v>indusi 60</v>
      </c>
      <c r="M4" s="41" t="str">
        <f>VLOOKUP($B4,'ALL Parameters'!$B:$T,15,FALSE)</f>
        <v>60/120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606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41" t="s">
        <v>81</v>
      </c>
      <c r="B6" s="41" t="s">
        <v>480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600</v>
      </c>
      <c r="G6" s="41" t="str">
        <f>VLOOKUP($B6,'ALL Parameters'!$B:$T,9,FALSE)</f>
        <v>C3</v>
      </c>
      <c r="H6" s="41">
        <f>VLOOKUP($B6,'ALL Parameters'!$B:$T,10,FALSE)</f>
        <v>1</v>
      </c>
      <c r="I6" s="41" t="str">
        <f>VLOOKUP($B6,'ALL Parameters'!$B:$T,11,FALSE)</f>
        <v>5-20‰</v>
      </c>
      <c r="J6" s="41" t="str">
        <f>VLOOKUP($B6,'ALL Parameters'!$B:$T,12,FALSE)</f>
        <v>GB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 t="str">
        <f>VLOOKUP($B6,'ALL Parameters'!$B:$T,15,FALSE)</f>
        <v>80/60</v>
      </c>
      <c r="N6" s="41" t="str">
        <f>VLOOKUP($B6,'ALL Parameters'!$B:$T,16,FALSE)</f>
        <v>~</v>
      </c>
      <c r="O6" s="41">
        <f>VLOOKUP($B6,'ALL Parameters'!$B:$T,17,FALSE)</f>
        <v>1350</v>
      </c>
      <c r="P6" s="41">
        <f>VLOOKUP($B6,'ALL Parameters'!$B:$T,18,FALSE)</f>
        <v>0</v>
      </c>
      <c r="Q6" s="41" t="str">
        <f>VLOOKUP($B6,'ALL Parameters'!$B:$T,19,FALSE)</f>
        <v>Limited</v>
      </c>
    </row>
    <row r="7" spans="1:17" ht="25.5" x14ac:dyDescent="0.2">
      <c r="A7" s="41" t="s">
        <v>81</v>
      </c>
      <c r="B7" s="41" t="s">
        <v>484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Diesel</v>
      </c>
      <c r="F7" s="41">
        <f>VLOOKUP($B7,'ALL Parameters'!$B:$T,8,FALSE)</f>
        <v>600</v>
      </c>
      <c r="G7" s="41" t="str">
        <f>VLOOKUP($B7,'ALL Parameters'!$B:$T,9,FALSE)</f>
        <v>C3</v>
      </c>
      <c r="H7" s="41">
        <f>VLOOKUP($B7,'ALL Parameters'!$B:$T,10,FALSE)</f>
        <v>1</v>
      </c>
      <c r="I7" s="41" t="str">
        <f>VLOOKUP($B7,'ALL Parameters'!$B:$T,11,FALSE)</f>
        <v>5-20‰</v>
      </c>
      <c r="J7" s="41" t="str">
        <f>VLOOKUP($B7,'ALL Parameters'!$B:$T,12,FALSE)</f>
        <v>GB</v>
      </c>
      <c r="K7" s="41" t="str">
        <f>VLOOKUP($B7,'ALL Parameters'!$B:$T,13,FALSE)</f>
        <v>P/C 45/375</v>
      </c>
      <c r="L7" s="41" t="str">
        <f>VLOOKUP($B7,'ALL Parameters'!$B:$T,14,FALSE)</f>
        <v>Indusi 60</v>
      </c>
      <c r="M7" s="41" t="str">
        <f>VLOOKUP($B7,'ALL Parameters'!$B:$T,15,FALSE)</f>
        <v>80/60</v>
      </c>
      <c r="N7" s="41" t="str">
        <f>VLOOKUP($B7,'ALL Parameters'!$B:$T,16,FALSE)</f>
        <v>~</v>
      </c>
      <c r="O7" s="41">
        <f>VLOOKUP($B7,'ALL Parameters'!$B:$T,17,FALSE)</f>
        <v>1350</v>
      </c>
      <c r="P7" s="41">
        <f>VLOOKUP($B7,'ALL Parameters'!$B:$T,18,FALSE)</f>
        <v>0</v>
      </c>
      <c r="Q7" s="41" t="str">
        <f>VLOOKUP($B7,'ALL Parameters'!$B:$T,19,FALSE)</f>
        <v>Limited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A5:Q5 B4:Q4 C6:Q7">
    <cfRule type="cellIs" dxfId="35" priority="9" operator="between">
      <formula>0</formula>
      <formula>0</formula>
    </cfRule>
  </conditionalFormatting>
  <conditionalFormatting sqref="A4 A6:A7">
    <cfRule type="cellIs" dxfId="34" priority="6" operator="between">
      <formula>0</formula>
      <formula>0</formula>
    </cfRule>
  </conditionalFormatting>
  <conditionalFormatting sqref="P1">
    <cfRule type="cellIs" dxfId="33" priority="2" operator="between">
      <formula>0</formula>
      <formula>0</formula>
    </cfRule>
  </conditionalFormatting>
  <conditionalFormatting sqref="B6:B7">
    <cfRule type="cellIs" dxfId="32" priority="4" operator="between">
      <formula>0</formula>
      <formula>0</formula>
    </cfRule>
  </conditionalFormatting>
  <conditionalFormatting sqref="A1:M1 C2:D2 Q1 O1">
    <cfRule type="cellIs" dxfId="31" priority="3" operator="between">
      <formula>0</formula>
      <formula>0</formula>
    </cfRule>
  </conditionalFormatting>
  <conditionalFormatting sqref="N1">
    <cfRule type="cellIs" dxfId="30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"/>
  <sheetViews>
    <sheetView workbookViewId="0">
      <selection activeCell="N8" sqref="N8"/>
    </sheetView>
  </sheetViews>
  <sheetFormatPr defaultColWidth="11.5703125" defaultRowHeight="12.75" x14ac:dyDescent="0.2"/>
  <cols>
    <col min="1" max="1" width="5.5703125" style="6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140625" style="6" customWidth="1"/>
    <col min="6" max="6" width="7.42578125" style="6" customWidth="1"/>
    <col min="7" max="7" width="9.85546875" style="6" customWidth="1"/>
    <col min="8" max="8" width="10" style="6" customWidth="1"/>
    <col min="9" max="10" width="8.140625" style="6" bestFit="1" customWidth="1"/>
    <col min="11" max="11" width="14.140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0.85546875" style="6" customWidth="1"/>
    <col min="16" max="16" width="12.5703125" style="6" bestFit="1" customWidth="1"/>
    <col min="17" max="17" width="9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620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81</v>
      </c>
      <c r="B4" s="41" t="s">
        <v>612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640</v>
      </c>
      <c r="G4" s="41" t="str">
        <f>VLOOKUP($B4,'ALL Parameters'!$B:$T,9,FALSE)</f>
        <v>C3/D4</v>
      </c>
      <c r="H4" s="41">
        <f>VLOOKUP($B4,'ALL Parameters'!$B:$T,10,FALSE)</f>
        <v>2</v>
      </c>
      <c r="I4" s="41" t="str">
        <f>VLOOKUP($B4,'ALL Parameters'!$B:$T,11,FALSE)</f>
        <v>5-35‰</v>
      </c>
      <c r="J4" s="41" t="str">
        <f>VLOOKUP($B4,'ALL Parameters'!$B:$T,12,FALSE)</f>
        <v>GC</v>
      </c>
      <c r="K4" s="41" t="str">
        <f>VLOOKUP($B4,'ALL Parameters'!$B:$T,13,FALSE)</f>
        <v>P/C 45/375</v>
      </c>
      <c r="L4" s="41" t="str">
        <f>VLOOKUP($B4,'ALL Parameters'!$B:$T,14,FALSE)</f>
        <v>indusi 60</v>
      </c>
      <c r="M4" s="41">
        <f>VLOOKUP($B4,'ALL Parameters'!$B:$T,15,FALSE)</f>
        <v>100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ht="13.9" customHeight="1" x14ac:dyDescent="0.2">
      <c r="A5" s="61" t="s">
        <v>656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41" t="s">
        <v>81</v>
      </c>
      <c r="B6" s="41" t="s">
        <v>519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600</v>
      </c>
      <c r="G6" s="41" t="str">
        <f>VLOOKUP($B6,'ALL Parameters'!$B:$T,9,FALSE)</f>
        <v>C3</v>
      </c>
      <c r="H6" s="41">
        <f>VLOOKUP($B6,'ALL Parameters'!$B:$T,10,FALSE)</f>
        <v>2</v>
      </c>
      <c r="I6" s="41" t="str">
        <f>VLOOKUP($B6,'ALL Parameters'!$B:$T,11,FALSE)</f>
        <v>5-20‰</v>
      </c>
      <c r="J6" s="41" t="str">
        <f>VLOOKUP($B6,'ALL Parameters'!$B:$T,12,FALSE)</f>
        <v>GC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 t="str">
        <f>VLOOKUP($B6,'ALL Parameters'!$B:$T,15,FALSE)</f>
        <v>60/120</v>
      </c>
      <c r="N6" s="41">
        <f>VLOOKUP($B6,'ALL Parameters'!$B:$T,16,FALSE)</f>
        <v>0</v>
      </c>
      <c r="O6" s="41">
        <f>VLOOKUP($B6,'ALL Parameters'!$B:$T,17,FALSE)</f>
        <v>0</v>
      </c>
      <c r="P6" s="41">
        <f>VLOOKUP($B6,'ALL Parameters'!$B:$T,18,FALSE)</f>
        <v>0</v>
      </c>
      <c r="Q6" s="41">
        <f>VLOOKUP($B6,'ALL Parameters'!$B:$T,19,FALSE)</f>
        <v>0</v>
      </c>
    </row>
    <row r="7" spans="1:17" x14ac:dyDescent="0.2">
      <c r="A7" s="41" t="s">
        <v>81</v>
      </c>
      <c r="B7" s="41" t="s">
        <v>486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25 kV, 50 Hz AC</v>
      </c>
      <c r="F7" s="41">
        <f>VLOOKUP($B7,'ALL Parameters'!$B:$T,8,FALSE)</f>
        <v>550</v>
      </c>
      <c r="G7" s="41" t="str">
        <f>VLOOKUP($B7,'ALL Parameters'!$B:$T,9,FALSE)</f>
        <v>C3</v>
      </c>
      <c r="H7" s="41" t="str">
        <f>VLOOKUP($B7,'ALL Parameters'!$B:$T,10,FALSE)</f>
        <v>2(1)</v>
      </c>
      <c r="I7" s="41" t="str">
        <f>VLOOKUP($B7,'ALL Parameters'!$B:$T,11,FALSE)</f>
        <v>5-25‰</v>
      </c>
      <c r="J7" s="41" t="str">
        <f>VLOOKUP($B7,'ALL Parameters'!$B:$T,12,FALSE)</f>
        <v>GC</v>
      </c>
      <c r="K7" s="41" t="str">
        <f>VLOOKUP($B7,'ALL Parameters'!$B:$T,13,FALSE)</f>
        <v>P/C 45/375</v>
      </c>
      <c r="L7" s="41" t="str">
        <f>VLOOKUP($B7,'ALL Parameters'!$B:$T,14,FALSE)</f>
        <v>indusi 60</v>
      </c>
      <c r="M7" s="41">
        <f>VLOOKUP($B7,'ALL Parameters'!$B:$T,15,FALSE)</f>
        <v>80</v>
      </c>
      <c r="N7" s="41">
        <f>VLOOKUP($B7,'ALL Parameters'!$B:$T,16,FALSE)</f>
        <v>0</v>
      </c>
      <c r="O7" s="41">
        <f>VLOOKUP($B7,'ALL Parameters'!$B:$T,17,FALSE)</f>
        <v>0</v>
      </c>
      <c r="P7" s="41">
        <f>VLOOKUP($B7,'ALL Parameters'!$B:$T,18,FALSE)</f>
        <v>0</v>
      </c>
      <c r="Q7" s="41">
        <f>VLOOKUP($B7,'ALL Parameters'!$B:$T,19,FALSE)</f>
        <v>0</v>
      </c>
    </row>
    <row r="8" spans="1:17" x14ac:dyDescent="0.2">
      <c r="A8" s="41" t="s">
        <v>81</v>
      </c>
      <c r="B8" s="41" t="s">
        <v>653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25 kV, 50 Hz AC</v>
      </c>
      <c r="F8" s="41">
        <f>VLOOKUP($B8,'ALL Parameters'!$B:$T,8,FALSE)</f>
        <v>550</v>
      </c>
      <c r="G8" s="41" t="str">
        <f>VLOOKUP($B8,'ALL Parameters'!$B:$T,9,FALSE)</f>
        <v>C3</v>
      </c>
      <c r="H8" s="41" t="str">
        <f>VLOOKUP($B8,'ALL Parameters'!$B:$T,10,FALSE)</f>
        <v>2(1)</v>
      </c>
      <c r="I8" s="41" t="str">
        <f>VLOOKUP($B8,'ALL Parameters'!$B:$T,11,FALSE)</f>
        <v>5-25‰</v>
      </c>
      <c r="J8" s="41" t="str">
        <f>VLOOKUP($B8,'ALL Parameters'!$B:$T,12,FALSE)</f>
        <v>GB</v>
      </c>
      <c r="K8" s="41" t="str">
        <f>VLOOKUP($B8,'ALL Parameters'!$B:$T,13,FALSE)</f>
        <v>P/C 45/375</v>
      </c>
      <c r="L8" s="41" t="str">
        <f>VLOOKUP($B8,'ALL Parameters'!$B:$T,14,FALSE)</f>
        <v>indusi 60</v>
      </c>
      <c r="M8" s="41">
        <f>VLOOKUP($B8,'ALL Parameters'!$B:$T,15,FALSE)</f>
        <v>80</v>
      </c>
      <c r="N8" s="41" t="str">
        <f>VLOOKUP($B8,'ALL Parameters'!$B:$T,16,FALSE)</f>
        <v>plus 128</v>
      </c>
      <c r="O8" s="41">
        <f>VLOOKUP($B8,'ALL Parameters'!$B:$T,17,FALSE)</f>
        <v>1500</v>
      </c>
      <c r="P8" s="41">
        <f>VLOOKUP($B8,'ALL Parameters'!$B:$T,18,FALSE)</f>
        <v>0</v>
      </c>
      <c r="Q8" s="41" t="str">
        <f>VLOOKUP($B8,'ALL Parameters'!$B:$T,19,FALSE)</f>
        <v>Limited</v>
      </c>
    </row>
    <row r="9" spans="1:17" ht="25.5" x14ac:dyDescent="0.2">
      <c r="A9" s="41" t="s">
        <v>81</v>
      </c>
      <c r="B9" s="41" t="s">
        <v>613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25 kV, 50 Hz AC</v>
      </c>
      <c r="F9" s="41">
        <f>VLOOKUP($B9,'ALL Parameters'!$B:$T,8,FALSE)</f>
        <v>750</v>
      </c>
      <c r="G9" s="41" t="str">
        <f>VLOOKUP($B9,'ALL Parameters'!$B:$T,9,FALSE)</f>
        <v>C3</v>
      </c>
      <c r="H9" s="41">
        <f>VLOOKUP($B9,'ALL Parameters'!$B:$T,10,FALSE)</f>
        <v>2</v>
      </c>
      <c r="I9" s="41" t="str">
        <f>VLOOKUP($B9,'ALL Parameters'!$B:$T,11,FALSE)</f>
        <v>0-15‰</v>
      </c>
      <c r="J9" s="41" t="str">
        <f>VLOOKUP($B9,'ALL Parameters'!$B:$T,12,FALSE)</f>
        <v>GC</v>
      </c>
      <c r="K9" s="41" t="str">
        <f>VLOOKUP($B9,'ALL Parameters'!$B:$T,13,FALSE)</f>
        <v>P/C 45/375</v>
      </c>
      <c r="L9" s="41" t="str">
        <f>VLOOKUP($B9,'ALL Parameters'!$B:$T,14,FALSE)</f>
        <v>indusi 60</v>
      </c>
      <c r="M9" s="41" t="str">
        <f>VLOOKUP($B9,'ALL Parameters'!$B:$T,15,FALSE)</f>
        <v>60/100</v>
      </c>
      <c r="N9" s="41">
        <f>VLOOKUP($B9,'ALL Parameters'!$B:$T,16,FALSE)</f>
        <v>0</v>
      </c>
      <c r="O9" s="41">
        <f>VLOOKUP($B9,'ALL Parameters'!$B:$T,17,FALSE)</f>
        <v>0</v>
      </c>
      <c r="P9" s="41">
        <f>VLOOKUP($B9,'ALL Parameters'!$B:$T,18,FALSE)</f>
        <v>0</v>
      </c>
      <c r="Q9" s="41">
        <f>VLOOKUP($B9,'ALL Parameters'!$B:$T,19,FALSE)</f>
        <v>0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B4:Q4">
    <cfRule type="cellIs" dxfId="29" priority="18" operator="between">
      <formula>0</formula>
      <formula>0</formula>
    </cfRule>
  </conditionalFormatting>
  <conditionalFormatting sqref="A4">
    <cfRule type="cellIs" dxfId="28" priority="15" operator="between">
      <formula>0</formula>
      <formula>0</formula>
    </cfRule>
  </conditionalFormatting>
  <conditionalFormatting sqref="B7">
    <cfRule type="cellIs" dxfId="27" priority="11" operator="between">
      <formula>0</formula>
      <formula>0</formula>
    </cfRule>
  </conditionalFormatting>
  <conditionalFormatting sqref="B6">
    <cfRule type="cellIs" dxfId="26" priority="13" operator="between">
      <formula>0</formula>
      <formula>0</formula>
    </cfRule>
  </conditionalFormatting>
  <conditionalFormatting sqref="A6">
    <cfRule type="cellIs" dxfId="25" priority="12" operator="between">
      <formula>0</formula>
      <formula>0</formula>
    </cfRule>
  </conditionalFormatting>
  <conditionalFormatting sqref="A7">
    <cfRule type="cellIs" dxfId="24" priority="10" operator="between">
      <formula>0</formula>
      <formula>0</formula>
    </cfRule>
  </conditionalFormatting>
  <conditionalFormatting sqref="B8">
    <cfRule type="cellIs" dxfId="23" priority="9" operator="between">
      <formula>0</formula>
      <formula>0</formula>
    </cfRule>
  </conditionalFormatting>
  <conditionalFormatting sqref="A8">
    <cfRule type="cellIs" dxfId="22" priority="8" operator="between">
      <formula>0</formula>
      <formula>0</formula>
    </cfRule>
  </conditionalFormatting>
  <conditionalFormatting sqref="B9">
    <cfRule type="cellIs" dxfId="21" priority="7" operator="between">
      <formula>0</formula>
      <formula>0</formula>
    </cfRule>
  </conditionalFormatting>
  <conditionalFormatting sqref="A9">
    <cfRule type="cellIs" dxfId="20" priority="6" operator="between">
      <formula>0</formula>
      <formula>0</formula>
    </cfRule>
  </conditionalFormatting>
  <conditionalFormatting sqref="C6:Q9">
    <cfRule type="cellIs" dxfId="19" priority="5" operator="between">
      <formula>0</formula>
      <formula>0</formula>
    </cfRule>
  </conditionalFormatting>
  <conditionalFormatting sqref="A5:Q5">
    <cfRule type="cellIs" dxfId="18" priority="4" operator="between">
      <formula>0</formula>
      <formula>0</formula>
    </cfRule>
  </conditionalFormatting>
  <conditionalFormatting sqref="A1:M1 C2:D2 Q1 O1">
    <cfRule type="cellIs" dxfId="17" priority="3" operator="between">
      <formula>0</formula>
      <formula>0</formula>
    </cfRule>
  </conditionalFormatting>
  <conditionalFormatting sqref="P1">
    <cfRule type="cellIs" dxfId="16" priority="2" operator="between">
      <formula>0</formula>
      <formula>0</formula>
    </cfRule>
  </conditionalFormatting>
  <conditionalFormatting sqref="N1">
    <cfRule type="cellIs" dxfId="15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"/>
  <sheetViews>
    <sheetView workbookViewId="0">
      <selection sqref="A1:Q2"/>
    </sheetView>
  </sheetViews>
  <sheetFormatPr defaultColWidth="11.5703125" defaultRowHeight="12.75" x14ac:dyDescent="0.2"/>
  <cols>
    <col min="1" max="1" width="5.7109375" style="6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3.85546875" style="6" customWidth="1"/>
    <col min="6" max="6" width="8.5703125" style="6" customWidth="1"/>
    <col min="7" max="8" width="9.85546875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3.85546875" style="6" customWidth="1"/>
    <col min="15" max="15" width="9.28515625" style="6" customWidth="1"/>
    <col min="16" max="16" width="12.5703125" style="6" bestFit="1" customWidth="1"/>
    <col min="17" max="17" width="9.85546875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621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81</v>
      </c>
      <c r="B4" s="41" t="s">
        <v>617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750</v>
      </c>
      <c r="G4" s="41" t="str">
        <f>VLOOKUP($B4,'ALL Parameters'!$B:$T,9,FALSE)</f>
        <v>D4</v>
      </c>
      <c r="H4" s="41">
        <f>VLOOKUP($B4,'ALL Parameters'!$B:$T,10,FALSE)</f>
        <v>2</v>
      </c>
      <c r="I4" s="41" t="str">
        <f>VLOOKUP($B4,'ALL Parameters'!$B:$T,11,FALSE)</f>
        <v>5-15‰</v>
      </c>
      <c r="J4" s="41" t="str">
        <f>VLOOKUP($B4,'ALL Parameters'!$B:$T,12,FALSE)</f>
        <v>GC</v>
      </c>
      <c r="K4" s="41" t="str">
        <f>VLOOKUP($B4,'ALL Parameters'!$B:$T,13,FALSE)</f>
        <v>P/C 45/375</v>
      </c>
      <c r="L4" s="41" t="str">
        <f>VLOOKUP($B4,'ALL Parameters'!$B:$T,14,FALSE)</f>
        <v>indusi 60</v>
      </c>
      <c r="M4" s="41">
        <f>VLOOKUP($B4,'ALL Parameters'!$B:$T,15,FALSE)</f>
        <v>120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622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51" x14ac:dyDescent="0.2">
      <c r="A6" s="41" t="s">
        <v>81</v>
      </c>
      <c r="B6" s="41" t="s">
        <v>618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25 kV, 50 Hz AC</v>
      </c>
      <c r="F6" s="41">
        <f>VLOOKUP($B6,'ALL Parameters'!$B:$T,8,FALSE)</f>
        <v>600</v>
      </c>
      <c r="G6" s="41" t="str">
        <f>VLOOKUP($B6,'ALL Parameters'!$B:$T,9,FALSE)</f>
        <v>C3</v>
      </c>
      <c r="H6" s="41">
        <f>VLOOKUP($B6,'ALL Parameters'!$B:$T,10,FALSE)</f>
        <v>2</v>
      </c>
      <c r="I6" s="41" t="str">
        <f>VLOOKUP($B6,'ALL Parameters'!$B:$T,11,FALSE)</f>
        <v>5-15‰</v>
      </c>
      <c r="J6" s="41" t="str">
        <f>VLOOKUP($B6,'ALL Parameters'!$B:$T,12,FALSE)</f>
        <v>GB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 t="str">
        <f>VLOOKUP($B6,'ALL Parameters'!$B:$T,15,FALSE)</f>
        <v>120/80</v>
      </c>
      <c r="N6" s="41" t="str">
        <f>VLOOKUP($B6,'ALL Parameters'!$B:$T,16,FALSE)</f>
        <v>plus 113</v>
      </c>
      <c r="O6" s="41">
        <f>VLOOKUP($B6,'ALL Parameters'!$B:$T,17,FALSE)</f>
        <v>2700</v>
      </c>
      <c r="P6" s="41">
        <f>VLOOKUP($B6,'ALL Parameters'!$B:$T,18,FALSE)</f>
        <v>0</v>
      </c>
      <c r="Q6" s="41" t="str">
        <f>VLOOKUP($B6,'ALL Parameters'!$B:$T,19,FALSE)</f>
        <v>Limited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A5:Q5 B4:Q4 B6:Q6">
    <cfRule type="cellIs" dxfId="14" priority="8" operator="between">
      <formula>0</formula>
      <formula>0</formula>
    </cfRule>
  </conditionalFormatting>
  <conditionalFormatting sqref="A6 A4">
    <cfRule type="cellIs" dxfId="13" priority="5" operator="between">
      <formula>0</formula>
      <formula>0</formula>
    </cfRule>
  </conditionalFormatting>
  <conditionalFormatting sqref="N1">
    <cfRule type="cellIs" dxfId="12" priority="1" operator="between">
      <formula>0</formula>
      <formula>0</formula>
    </cfRule>
  </conditionalFormatting>
  <conditionalFormatting sqref="A1:M1 C2:D2 Q1 O1">
    <cfRule type="cellIs" dxfId="11" priority="3" operator="between">
      <formula>0</formula>
      <formula>0</formula>
    </cfRule>
  </conditionalFormatting>
  <conditionalFormatting sqref="P1">
    <cfRule type="cellIs" dxfId="10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"/>
  <sheetViews>
    <sheetView workbookViewId="0">
      <selection sqref="A1:Q2"/>
    </sheetView>
  </sheetViews>
  <sheetFormatPr defaultColWidth="11.5703125" defaultRowHeight="12.75" x14ac:dyDescent="0.2"/>
  <cols>
    <col min="1" max="1" width="7.140625" style="6" customWidth="1"/>
    <col min="2" max="2" width="10.140625" style="6" customWidth="1"/>
    <col min="3" max="3" width="4.42578125" style="6" bestFit="1" customWidth="1"/>
    <col min="4" max="4" width="4" style="6" bestFit="1" customWidth="1"/>
    <col min="5" max="5" width="13.28515625" style="6" customWidth="1"/>
    <col min="6" max="6" width="7.28515625" style="6" customWidth="1"/>
    <col min="7" max="7" width="9.85546875" style="6" customWidth="1"/>
    <col min="8" max="8" width="11.5703125" style="6" customWidth="1"/>
    <col min="9" max="10" width="8.140625" style="6" bestFit="1" customWidth="1"/>
    <col min="11" max="11" width="14" style="6" customWidth="1"/>
    <col min="12" max="12" width="8.42578125" style="6" bestFit="1" customWidth="1"/>
    <col min="13" max="13" width="6.42578125" style="6" customWidth="1"/>
    <col min="14" max="14" width="13.42578125" style="6" customWidth="1"/>
    <col min="15" max="15" width="11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623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81</v>
      </c>
      <c r="B4" s="41" t="s">
        <v>613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750</v>
      </c>
      <c r="G4" s="41" t="str">
        <f>VLOOKUP($B4,'ALL Parameters'!$B:$T,9,FALSE)</f>
        <v>C3</v>
      </c>
      <c r="H4" s="41">
        <f>VLOOKUP($B4,'ALL Parameters'!$B:$T,10,FALSE)</f>
        <v>2</v>
      </c>
      <c r="I4" s="41" t="str">
        <f>VLOOKUP($B4,'ALL Parameters'!$B:$T,11,FALSE)</f>
        <v>0-15‰</v>
      </c>
      <c r="J4" s="41" t="str">
        <f>VLOOKUP($B4,'ALL Parameters'!$B:$T,12,FALSE)</f>
        <v>GC</v>
      </c>
      <c r="K4" s="41" t="str">
        <f>VLOOKUP($B4,'ALL Parameters'!$B:$T,13,FALSE)</f>
        <v>P/C 45/375</v>
      </c>
      <c r="L4" s="41" t="str">
        <f>VLOOKUP($B4,'ALL Parameters'!$B:$T,14,FALSE)</f>
        <v>indusi 60</v>
      </c>
      <c r="M4" s="41" t="str">
        <f>VLOOKUP($B4,'ALL Parameters'!$B:$T,15,FALSE)</f>
        <v>60/100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624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38.25" x14ac:dyDescent="0.2">
      <c r="A6" s="41" t="s">
        <v>81</v>
      </c>
      <c r="B6" s="41" t="s">
        <v>616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Diesel</v>
      </c>
      <c r="F6" s="41">
        <f>VLOOKUP($B6,'ALL Parameters'!$B:$T,8,FALSE)</f>
        <v>600</v>
      </c>
      <c r="G6" s="41" t="str">
        <f>VLOOKUP($B6,'ALL Parameters'!$B:$T,9,FALSE)</f>
        <v>C3</v>
      </c>
      <c r="H6" s="41" t="str">
        <f>VLOOKUP($B6,'ALL Parameters'!$B:$T,10,FALSE)</f>
        <v>1, partially 2</v>
      </c>
      <c r="I6" s="41" t="str">
        <f>VLOOKUP($B6,'ALL Parameters'!$B:$T,11,FALSE)</f>
        <v>5-15‰</v>
      </c>
      <c r="J6" s="41" t="str">
        <f>VLOOKUP($B6,'ALL Parameters'!$B:$T,12,FALSE)</f>
        <v>GB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 t="str">
        <f>VLOOKUP($B6,'ALL Parameters'!$B:$T,15,FALSE)</f>
        <v>100/80</v>
      </c>
      <c r="N6" s="41" t="str">
        <f>VLOOKUP($B6,'ALL Parameters'!$B:$T,16,FALSE)</f>
        <v>plus 42</v>
      </c>
      <c r="O6" s="41" t="str">
        <f>VLOOKUP($B6,'ALL Parameters'!$B:$T,17,FALSE)</f>
        <v>1000/2000</v>
      </c>
      <c r="P6" s="41">
        <f>VLOOKUP($B6,'ALL Parameters'!$B:$T,18,FALSE)</f>
        <v>0</v>
      </c>
      <c r="Q6" s="41" t="str">
        <f>VLOOKUP($B6,'ALL Parameters'!$B:$T,19,FALSE)</f>
        <v>Limited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A5:Q5 B4:Q4 B6:Q6">
    <cfRule type="cellIs" dxfId="9" priority="8" operator="between">
      <formula>0</formula>
      <formula>0</formula>
    </cfRule>
  </conditionalFormatting>
  <conditionalFormatting sqref="A6 A4">
    <cfRule type="cellIs" dxfId="8" priority="5" operator="between">
      <formula>0</formula>
      <formula>0</formula>
    </cfRule>
  </conditionalFormatting>
  <conditionalFormatting sqref="N1">
    <cfRule type="cellIs" dxfId="7" priority="1" operator="between">
      <formula>0</formula>
      <formula>0</formula>
    </cfRule>
  </conditionalFormatting>
  <conditionalFormatting sqref="A1:M1 C2:D2 Q1 O1">
    <cfRule type="cellIs" dxfId="6" priority="3" operator="between">
      <formula>0</formula>
      <formula>0</formula>
    </cfRule>
  </conditionalFormatting>
  <conditionalFormatting sqref="P1">
    <cfRule type="cellIs" dxfId="5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"/>
  <sheetViews>
    <sheetView workbookViewId="0">
      <selection sqref="A1:A2"/>
    </sheetView>
  </sheetViews>
  <sheetFormatPr defaultColWidth="11.5703125" defaultRowHeight="12.75" x14ac:dyDescent="0.2"/>
  <cols>
    <col min="1" max="1" width="5.5703125" style="6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4.140625" style="6" customWidth="1"/>
    <col min="6" max="6" width="7.140625" style="6" customWidth="1"/>
    <col min="7" max="7" width="9.5703125" style="6" customWidth="1"/>
    <col min="8" max="8" width="9.85546875" style="6" customWidth="1"/>
    <col min="9" max="10" width="8.140625" style="6" bestFit="1" customWidth="1"/>
    <col min="11" max="11" width="14.140625" style="6" customWidth="1"/>
    <col min="12" max="12" width="8.42578125" style="6" bestFit="1" customWidth="1"/>
    <col min="13" max="13" width="6.5703125" style="6" customWidth="1"/>
    <col min="14" max="14" width="12.28515625" style="6" customWidth="1"/>
    <col min="15" max="15" width="9.42578125" style="6" customWidth="1"/>
    <col min="16" max="16" width="12.5703125" style="6" bestFit="1" customWidth="1"/>
    <col min="17" max="17" width="9.85546875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607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">
      <c r="A4" s="41" t="s">
        <v>81</v>
      </c>
      <c r="B4" s="41" t="s">
        <v>486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25 kV, 50 Hz AC</v>
      </c>
      <c r="F4" s="41">
        <f>VLOOKUP($B4,'ALL Parameters'!$B:$T,8,FALSE)</f>
        <v>550</v>
      </c>
      <c r="G4" s="41" t="str">
        <f>VLOOKUP($B4,'ALL Parameters'!$B:$T,9,FALSE)</f>
        <v>C3</v>
      </c>
      <c r="H4" s="41" t="str">
        <f>VLOOKUP($B4,'ALL Parameters'!$B:$T,10,FALSE)</f>
        <v>2(1)</v>
      </c>
      <c r="I4" s="41" t="str">
        <f>VLOOKUP($B4,'ALL Parameters'!$B:$T,11,FALSE)</f>
        <v>5-25‰</v>
      </c>
      <c r="J4" s="41" t="str">
        <f>VLOOKUP($B4,'ALL Parameters'!$B:$T,12,FALSE)</f>
        <v>GC</v>
      </c>
      <c r="K4" s="41" t="str">
        <f>VLOOKUP($B4,'ALL Parameters'!$B:$T,13,FALSE)</f>
        <v>P/C 45/375</v>
      </c>
      <c r="L4" s="41" t="str">
        <f>VLOOKUP($B4,'ALL Parameters'!$B:$T,14,FALSE)</f>
        <v>indusi 60</v>
      </c>
      <c r="M4" s="41">
        <f>VLOOKUP($B4,'ALL Parameters'!$B:$T,15,FALSE)</f>
        <v>80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>
        <f>VLOOKUP($B4,'ALL Parameters'!$B:$T,19,FALSE)</f>
        <v>0</v>
      </c>
    </row>
    <row r="5" spans="1:17" x14ac:dyDescent="0.2">
      <c r="A5" s="61" t="s">
        <v>608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41" t="s">
        <v>81</v>
      </c>
      <c r="B6" s="41" t="s">
        <v>485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Diesel</v>
      </c>
      <c r="F6" s="41">
        <f>VLOOKUP($B6,'ALL Parameters'!$B:$T,8,FALSE)</f>
        <v>700</v>
      </c>
      <c r="G6" s="41" t="str">
        <f>VLOOKUP($B6,'ALL Parameters'!$B:$T,9,FALSE)</f>
        <v>C3</v>
      </c>
      <c r="H6" s="41">
        <f>VLOOKUP($B6,'ALL Parameters'!$B:$T,10,FALSE)</f>
        <v>1</v>
      </c>
      <c r="I6" s="41" t="str">
        <f>VLOOKUP($B6,'ALL Parameters'!$B:$T,11,FALSE)</f>
        <v>5-15‰</v>
      </c>
      <c r="J6" s="41" t="str">
        <f>VLOOKUP($B6,'ALL Parameters'!$B:$T,12,FALSE)</f>
        <v>GB</v>
      </c>
      <c r="K6" s="41" t="str">
        <f>VLOOKUP($B6,'ALL Parameters'!$B:$T,13,FALSE)</f>
        <v>P/C 45/375</v>
      </c>
      <c r="L6" s="41" t="str">
        <f>VLOOKUP($B6,'ALL Parameters'!$B:$T,14,FALSE)</f>
        <v>Indusi 60</v>
      </c>
      <c r="M6" s="41" t="str">
        <f>VLOOKUP($B6,'ALL Parameters'!$B:$T,15,FALSE)</f>
        <v>100/80</v>
      </c>
      <c r="N6" s="41" t="str">
        <f>VLOOKUP($B6,'ALL Parameters'!$B:$T,16,FALSE)</f>
        <v>plus 144</v>
      </c>
      <c r="O6" s="41">
        <f>VLOOKUP($B6,'ALL Parameters'!$B:$T,17,FALSE)</f>
        <v>2100</v>
      </c>
      <c r="P6" s="41">
        <f>VLOOKUP($B6,'ALL Parameters'!$B:$T,18,FALSE)</f>
        <v>0</v>
      </c>
      <c r="Q6" s="41" t="str">
        <f>VLOOKUP($B6,'ALL Parameters'!$B:$T,19,FALSE)</f>
        <v>Limited</v>
      </c>
    </row>
  </sheetData>
  <mergeCells count="13"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P1:P2"/>
  </mergeCells>
  <conditionalFormatting sqref="A3:Q3 A5:Q5 B4:Q4 B6:Q6">
    <cfRule type="cellIs" dxfId="4" priority="11" operator="between">
      <formula>0</formula>
      <formula>0</formula>
    </cfRule>
  </conditionalFormatting>
  <conditionalFormatting sqref="A6 A4">
    <cfRule type="cellIs" dxfId="3" priority="8" operator="between">
      <formula>0</formula>
      <formula>0</formula>
    </cfRule>
  </conditionalFormatting>
  <conditionalFormatting sqref="N1">
    <cfRule type="cellIs" dxfId="2" priority="1" operator="between">
      <formula>0</formula>
      <formula>0</formula>
    </cfRule>
  </conditionalFormatting>
  <conditionalFormatting sqref="A1:M1 C2:D2 Q1 O1">
    <cfRule type="cellIs" dxfId="1" priority="3" operator="between">
      <formula>0</formula>
      <formula>0</formula>
    </cfRule>
  </conditionalFormatting>
  <conditionalFormatting sqref="P1">
    <cfRule type="cellIs" dxfId="0" priority="2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8"/>
  <sheetViews>
    <sheetView topLeftCell="A6" zoomScale="70" zoomScaleNormal="70" workbookViewId="0">
      <selection sqref="A1:Q2"/>
    </sheetView>
  </sheetViews>
  <sheetFormatPr defaultColWidth="11.5703125" defaultRowHeight="12.75" x14ac:dyDescent="0.2"/>
  <cols>
    <col min="1" max="1" width="10.85546875" style="6" bestFit="1" customWidth="1"/>
    <col min="2" max="2" width="21.42578125" style="6" customWidth="1"/>
    <col min="3" max="3" width="4.42578125" style="6" bestFit="1" customWidth="1"/>
    <col min="4" max="4" width="4" style="6" bestFit="1" customWidth="1"/>
    <col min="5" max="5" width="13.85546875" style="6" customWidth="1"/>
    <col min="6" max="6" width="6.42578125" style="6" customWidth="1"/>
    <col min="7" max="8" width="10.7109375" style="6" customWidth="1"/>
    <col min="9" max="10" width="8.140625" style="6" bestFit="1" customWidth="1"/>
    <col min="11" max="11" width="14.28515625" style="6" customWidth="1"/>
    <col min="12" max="12" width="11.5703125" style="6" customWidth="1"/>
    <col min="13" max="13" width="11.42578125" style="6" customWidth="1"/>
    <col min="14" max="14" width="14.28515625" style="6" customWidth="1"/>
    <col min="15" max="15" width="15.5703125" style="6" customWidth="1"/>
    <col min="16" max="16" width="23" style="6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39" t="s">
        <v>26</v>
      </c>
      <c r="D2" s="39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ht="12.75" customHeight="1" x14ac:dyDescent="0.2">
      <c r="A3" s="67" t="s">
        <v>261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ht="38.25" x14ac:dyDescent="0.2">
      <c r="A4" s="40" t="s">
        <v>17</v>
      </c>
      <c r="B4" s="41" t="s">
        <v>169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740</v>
      </c>
      <c r="G4" s="41" t="str">
        <f>VLOOKUP($B4,'ALL Parameters'!$B:$T,9,FALSE)</f>
        <v>D4</v>
      </c>
      <c r="H4" s="41" t="str">
        <f>VLOOKUP($B4,'ALL Parameters'!$B:$T,10,FALSE)</f>
        <v xml:space="preserve">2 to 4 </v>
      </c>
      <c r="I4" s="41" t="str">
        <f>VLOOKUP($B4,'ALL Parameters'!$B:$T,11,FALSE)</f>
        <v>5-10‰</v>
      </c>
      <c r="J4" s="41" t="str">
        <f>VLOOKUP($B4,'ALL Parameters'!$B:$T,12,FALSE)</f>
        <v xml:space="preserve">GC </v>
      </c>
      <c r="K4" s="41" t="str">
        <f>VLOOKUP($B4,'ALL Parameters'!$B:$T,13,FALSE)</f>
        <v>P/C 70/400</v>
      </c>
      <c r="L4" s="41" t="str">
        <f>VLOOKUP($B4,'ALL Parameters'!$B:$T,14,FALSE)</f>
        <v>PZB, LZB (4000 PZB only)</v>
      </c>
      <c r="M4" s="41" t="str">
        <f>VLOOKUP($B4,'ALL Parameters'!$B:$T,15,FALSE)</f>
        <v>Up to 250</v>
      </c>
      <c r="N4" s="41">
        <f>VLOOKUP($B4,'ALL Parameters'!$B:$T,16,FALSE)</f>
        <v>72</v>
      </c>
      <c r="O4" s="41" t="str">
        <f>VLOOKUP($B4,'ALL Parameters'!$B:$T,17,FALSE)</f>
        <v>2645-2805</v>
      </c>
      <c r="P4" s="41" t="str">
        <f>VLOOKUP($B4,'ALL Parameters'!$B:$T,18,FALSE)</f>
        <v>5-10‰ 
(lines 4280 and 4000 run parallel)</v>
      </c>
      <c r="Q4" s="42" t="str">
        <f>VLOOKUP($B4,'ALL Parameters'!$B:$T,19,FALSE)</f>
        <v>Limited</v>
      </c>
    </row>
    <row r="5" spans="1:17" ht="12.75" customHeight="1" x14ac:dyDescent="0.2">
      <c r="A5" s="70" t="s">
        <v>536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ht="38.25" x14ac:dyDescent="0.2">
      <c r="A6" s="40" t="s">
        <v>17</v>
      </c>
      <c r="B6" s="41" t="s">
        <v>187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0</v>
      </c>
      <c r="G6" s="41" t="str">
        <f>VLOOKUP($B6,'ALL Parameters'!$B:$T,9,FALSE)</f>
        <v>D4</v>
      </c>
      <c r="H6" s="41">
        <f>VLOOKUP($B6,'ALL Parameters'!$B:$T,10,FALSE)</f>
        <v>2</v>
      </c>
      <c r="I6" s="41">
        <f>VLOOKUP($B6,'ALL Parameters'!$B:$T,11,FALSE)</f>
        <v>0</v>
      </c>
      <c r="J6" s="41" t="str">
        <f>VLOOKUP($B6,'ALL Parameters'!$B:$T,12,FALSE)</f>
        <v>GA</v>
      </c>
      <c r="K6" s="41" t="str">
        <f>VLOOKUP($B6,'ALL Parameters'!$B:$T,13,FALSE)</f>
        <v>P/C 80/410</v>
      </c>
      <c r="L6" s="41" t="str">
        <f>VLOOKUP($B6,'ALL Parameters'!$B:$T,14,FALSE)</f>
        <v>PZB</v>
      </c>
      <c r="M6" s="41">
        <f>VLOOKUP($B6,'ALL Parameters'!$B:$T,15,FALSE)</f>
        <v>120</v>
      </c>
      <c r="N6" s="41">
        <f>VLOOKUP($B6,'ALL Parameters'!$B:$T,16,FALSE)</f>
        <v>11</v>
      </c>
      <c r="O6" s="41" t="str">
        <f>VLOOKUP($B6,'ALL Parameters'!$B:$T,17,FALSE)</f>
        <v>3030-3045 (V-Tfz DB – 232/233)</v>
      </c>
      <c r="P6" s="41" t="str">
        <f>VLOOKUP($B6,'ALL Parameters'!$B:$T,18,FALSE)</f>
        <v>Karlsruhe &lt;-&gt; France, change of direction in Wörth</v>
      </c>
      <c r="Q6" s="42" t="str">
        <f>VLOOKUP($B6,'ALL Parameters'!$B:$T,19,FALSE)</f>
        <v>Excellent</v>
      </c>
    </row>
    <row r="7" spans="1:17" ht="38.25" x14ac:dyDescent="0.2">
      <c r="A7" s="40" t="s">
        <v>17</v>
      </c>
      <c r="B7" s="41" t="s">
        <v>188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Diesel</v>
      </c>
      <c r="F7" s="41">
        <f>VLOOKUP($B7,'ALL Parameters'!$B:$T,8,FALSE)</f>
        <v>600</v>
      </c>
      <c r="G7" s="41" t="str">
        <f>VLOOKUP($B7,'ALL Parameters'!$B:$T,9,FALSE)</f>
        <v>D4</v>
      </c>
      <c r="H7" s="41">
        <f>VLOOKUP($B7,'ALL Parameters'!$B:$T,10,FALSE)</f>
        <v>1</v>
      </c>
      <c r="I7" s="41">
        <f>VLOOKUP($B7,'ALL Parameters'!$B:$T,11,FALSE)</f>
        <v>0</v>
      </c>
      <c r="J7" s="41" t="str">
        <f>VLOOKUP($B7,'ALL Parameters'!$B:$T,12,FALSE)</f>
        <v>Upon request</v>
      </c>
      <c r="K7" s="41" t="str">
        <f>VLOOKUP($B7,'ALL Parameters'!$B:$T,13,FALSE)</f>
        <v>P/C 80/410</v>
      </c>
      <c r="L7" s="41" t="str">
        <f>VLOOKUP($B7,'ALL Parameters'!$B:$T,14,FALSE)</f>
        <v>PZB</v>
      </c>
      <c r="M7" s="41">
        <f>VLOOKUP($B7,'ALL Parameters'!$B:$T,15,FALSE)</f>
        <v>100</v>
      </c>
      <c r="N7" s="41">
        <f>VLOOKUP($B7,'ALL Parameters'!$B:$T,16,FALSE)</f>
        <v>11</v>
      </c>
      <c r="O7" s="41" t="str">
        <f>VLOOKUP($B7,'ALL Parameters'!$B:$T,17,FALSE)</f>
        <v>3030-3945 (V-Tfz DB 232/233)</v>
      </c>
      <c r="P7" s="41" t="str">
        <f>VLOOKUP($B7,'ALL Parameters'!$B:$T,18,FALSE)</f>
        <v>Karlsruhe &lt;-&gt; France, change of direction in Wörth</v>
      </c>
      <c r="Q7" s="42" t="str">
        <f>VLOOKUP($B7,'ALL Parameters'!$B:$T,19,FALSE)</f>
        <v>Good</v>
      </c>
    </row>
    <row r="8" spans="1:17" ht="38.25" x14ac:dyDescent="0.2">
      <c r="A8" s="43" t="s">
        <v>199</v>
      </c>
      <c r="B8" s="41" t="s">
        <v>189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Diesel</v>
      </c>
      <c r="F8" s="41">
        <f>VLOOKUP($B8,'ALL Parameters'!$B:$T,8,FALSE)</f>
        <v>750</v>
      </c>
      <c r="G8" s="41" t="str">
        <f>VLOOKUP($B8,'ALL Parameters'!$B:$T,9,FALSE)</f>
        <v>D4</v>
      </c>
      <c r="H8" s="41">
        <f>VLOOKUP($B8,'ALL Parameters'!$B:$T,10,FALSE)</f>
        <v>2</v>
      </c>
      <c r="I8" s="41" t="str">
        <f>VLOOKUP($B8,'ALL Parameters'!$B:$T,11,FALSE)</f>
        <v>&lt; 12,5‰</v>
      </c>
      <c r="J8" s="41" t="str">
        <f>VLOOKUP($B8,'ALL Parameters'!$B:$T,12,FALSE)</f>
        <v>GB1</v>
      </c>
      <c r="K8" s="41" t="str">
        <f>VLOOKUP($B8,'ALL Parameters'!$B:$T,13,FALSE)</f>
        <v>C45</v>
      </c>
      <c r="L8" s="41" t="str">
        <f>VLOOKUP($B8,'ALL Parameters'!$B:$T,14,FALSE)</f>
        <v>No speed control system</v>
      </c>
      <c r="M8" s="41" t="str">
        <f>VLOOKUP($B8,'ALL Parameters'!$B:$T,15,FALSE)</f>
        <v>61-100</v>
      </c>
      <c r="N8" s="41">
        <f>VLOOKUP($B8,'ALL Parameters'!$B:$T,16,FALSE)</f>
        <v>58</v>
      </c>
      <c r="O8" s="41" t="str">
        <f>VLOOKUP($B8,'ALL Parameters'!$B:$T,17,FALSE)</f>
        <v>D4</v>
      </c>
      <c r="P8" s="41">
        <f>VLOOKUP($B8,'ALL Parameters'!$B:$T,18,FALSE)</f>
        <v>0</v>
      </c>
      <c r="Q8" s="42" t="str">
        <f>VLOOKUP($B8,'ALL Parameters'!$B:$T,19,FALSE)</f>
        <v>Good</v>
      </c>
    </row>
    <row r="9" spans="1:17" ht="25.5" x14ac:dyDescent="0.2">
      <c r="A9" s="40" t="s">
        <v>17</v>
      </c>
      <c r="B9" s="41" t="s">
        <v>190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15 kV, 16.7Hz AC</v>
      </c>
      <c r="F9" s="41">
        <f>VLOOKUP($B9,'ALL Parameters'!$B:$T,8,FALSE)</f>
        <v>740</v>
      </c>
      <c r="G9" s="41" t="str">
        <f>VLOOKUP($B9,'ALL Parameters'!$B:$T,9,FALSE)</f>
        <v>D4</v>
      </c>
      <c r="H9" s="41">
        <f>VLOOKUP($B9,'ALL Parameters'!$B:$T,10,FALSE)</f>
        <v>2</v>
      </c>
      <c r="I9" s="41">
        <f>VLOOKUP($B9,'ALL Parameters'!$B:$T,11,FALSE)</f>
        <v>0</v>
      </c>
      <c r="J9" s="41" t="str">
        <f>VLOOKUP($B9,'ALL Parameters'!$B:$T,12,FALSE)</f>
        <v>Upon request</v>
      </c>
      <c r="K9" s="41" t="str">
        <f>VLOOKUP($B9,'ALL Parameters'!$B:$T,13,FALSE)</f>
        <v>P/C 80/410</v>
      </c>
      <c r="L9" s="41" t="str">
        <f>VLOOKUP($B9,'ALL Parameters'!$B:$T,14,FALSE)</f>
        <v>PZB</v>
      </c>
      <c r="M9" s="41">
        <f>VLOOKUP($B9,'ALL Parameters'!$B:$T,15,FALSE)</f>
        <v>160</v>
      </c>
      <c r="N9" s="41">
        <f>VLOOKUP($B9,'ALL Parameters'!$B:$T,16,FALSE)</f>
        <v>14</v>
      </c>
      <c r="O9" s="41">
        <f>VLOOKUP($B9,'ALL Parameters'!$B:$T,17,FALSE)</f>
        <v>0</v>
      </c>
      <c r="P9" s="41">
        <f>VLOOKUP($B9,'ALL Parameters'!$B:$T,18,FALSE)</f>
        <v>0</v>
      </c>
      <c r="Q9" s="42" t="str">
        <f>VLOOKUP($B9,'ALL Parameters'!$B:$T,19,FALSE)</f>
        <v>Limited</v>
      </c>
    </row>
    <row r="10" spans="1:17" x14ac:dyDescent="0.2">
      <c r="A10" s="60" t="s">
        <v>537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1:17" ht="52.5" customHeight="1" x14ac:dyDescent="0.2">
      <c r="A11" s="40" t="s">
        <v>17</v>
      </c>
      <c r="B11" s="41" t="s">
        <v>191</v>
      </c>
      <c r="C11" s="41" t="str">
        <f>VLOOKUP($B11,'ALL Parameters'!$B:$T,5,FALSE)</f>
        <v>x</v>
      </c>
      <c r="D11" s="41" t="str">
        <f>VLOOKUP($B11,'ALL Parameters'!$B:$T,6,FALSE)</f>
        <v>x</v>
      </c>
      <c r="E11" s="41" t="str">
        <f>VLOOKUP($B11,'ALL Parameters'!$B:$T,7,FALSE)</f>
        <v>15 kV, 16.7Hz AC</v>
      </c>
      <c r="F11" s="41">
        <f>VLOOKUP($B11,'ALL Parameters'!$B:$T,8,FALSE)</f>
        <v>740</v>
      </c>
      <c r="G11" s="41" t="str">
        <f>VLOOKUP($B11,'ALL Parameters'!$B:$T,9,FALSE)</f>
        <v>D4</v>
      </c>
      <c r="H11" s="41" t="str">
        <f>VLOOKUP($B11,'ALL Parameters'!$B:$T,10,FALSE)</f>
        <v xml:space="preserve">2 to 4 </v>
      </c>
      <c r="I11" s="41" t="str">
        <f>VLOOKUP($B11,'ALL Parameters'!$B:$T,11,FALSE)</f>
        <v>&lt; 20‰</v>
      </c>
      <c r="J11" s="41" t="str">
        <f>VLOOKUP($B11,'ALL Parameters'!$B:$T,12,FALSE)</f>
        <v>GA</v>
      </c>
      <c r="K11" s="41" t="str">
        <f>VLOOKUP($B11,'ALL Parameters'!$B:$T,13,FALSE)</f>
        <v>P/C 70/400</v>
      </c>
      <c r="L11" s="41" t="str">
        <f>VLOOKUP($B11,'ALL Parameters'!$B:$T,14,FALSE)</f>
        <v>PZB</v>
      </c>
      <c r="M11" s="41" t="str">
        <f>VLOOKUP($B11,'ALL Parameters'!$B:$T,15,FALSE)</f>
        <v>Up to 160</v>
      </c>
      <c r="N11" s="41">
        <f>VLOOKUP($B11,'ALL Parameters'!$B:$T,16,FALSE)</f>
        <v>135</v>
      </c>
      <c r="O11" s="41" t="str">
        <f>VLOOKUP($B11,'ALL Parameters'!$B:$T,17,FALSE)</f>
        <v>1890-1935</v>
      </c>
      <c r="P11" s="41">
        <f>VLOOKUP($B11,'ALL Parameters'!$B:$T,18,FALSE)</f>
        <v>0</v>
      </c>
      <c r="Q11" s="42" t="str">
        <f>VLOOKUP($B11,'ALL Parameters'!$B:$T,19,FALSE)</f>
        <v>Limited</v>
      </c>
    </row>
    <row r="12" spans="1:17" ht="40.700000000000003" customHeight="1" x14ac:dyDescent="0.2">
      <c r="A12" s="40" t="s">
        <v>199</v>
      </c>
      <c r="B12" s="41" t="s">
        <v>192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25 kV, 50 Hz AC</v>
      </c>
      <c r="F12" s="41">
        <f>VLOOKUP($B12,'ALL Parameters'!$B:$T,8,FALSE)</f>
        <v>750</v>
      </c>
      <c r="G12" s="41" t="str">
        <f>VLOOKUP($B12,'ALL Parameters'!$B:$T,9,FALSE)</f>
        <v>D4</v>
      </c>
      <c r="H12" s="41">
        <f>VLOOKUP($B12,'ALL Parameters'!$B:$T,10,FALSE)</f>
        <v>2</v>
      </c>
      <c r="I12" s="41" t="str">
        <f>VLOOKUP($B12,'ALL Parameters'!$B:$T,11,FALSE)</f>
        <v>&lt; 12,5‰</v>
      </c>
      <c r="J12" s="41" t="str">
        <f>VLOOKUP($B12,'ALL Parameters'!$B:$T,12,FALSE)</f>
        <v>GB1</v>
      </c>
      <c r="K12" s="41" t="str">
        <f>VLOOKUP($B12,'ALL Parameters'!$B:$T,13,FALSE)</f>
        <v>C45</v>
      </c>
      <c r="L12" s="41" t="str">
        <f>VLOOKUP($B12,'ALL Parameters'!$B:$T,14,FALSE)</f>
        <v>KVB</v>
      </c>
      <c r="M12" s="41" t="str">
        <f>VLOOKUP($B12,'ALL Parameters'!$B:$T,15,FALSE)</f>
        <v>121-160</v>
      </c>
      <c r="N12" s="41">
        <f>VLOOKUP($B12,'ALL Parameters'!$B:$T,16,FALSE)</f>
        <v>75</v>
      </c>
      <c r="O12" s="41" t="str">
        <f>VLOOKUP($B12,'ALL Parameters'!$B:$T,17,FALSE)</f>
        <v>D4</v>
      </c>
      <c r="P12" s="41">
        <f>VLOOKUP($B12,'ALL Parameters'!$B:$T,18,FALSE)</f>
        <v>0</v>
      </c>
      <c r="Q12" s="42" t="str">
        <f>VLOOKUP($B12,'ALL Parameters'!$B:$T,19,FALSE)</f>
        <v>Good</v>
      </c>
    </row>
    <row r="13" spans="1:17" ht="40.700000000000003" customHeight="1" x14ac:dyDescent="0.2">
      <c r="A13" s="40" t="s">
        <v>199</v>
      </c>
      <c r="B13" s="41" t="s">
        <v>193</v>
      </c>
      <c r="C13" s="41" t="str">
        <f>VLOOKUP($B13,'ALL Parameters'!$B:$T,5,FALSE)</f>
        <v>x</v>
      </c>
      <c r="D13" s="41" t="str">
        <f>VLOOKUP($B13,'ALL Parameters'!$B:$T,6,FALSE)</f>
        <v>x</v>
      </c>
      <c r="E13" s="41" t="str">
        <f>VLOOKUP($B13,'ALL Parameters'!$B:$T,7,FALSE)</f>
        <v>25 kV, 50 Hz AC</v>
      </c>
      <c r="F13" s="41">
        <f>VLOOKUP($B13,'ALL Parameters'!$B:$T,8,FALSE)</f>
        <v>750</v>
      </c>
      <c r="G13" s="41" t="str">
        <f>VLOOKUP($B13,'ALL Parameters'!$B:$T,9,FALSE)</f>
        <v>D4</v>
      </c>
      <c r="H13" s="41">
        <f>VLOOKUP($B13,'ALL Parameters'!$B:$T,10,FALSE)</f>
        <v>2</v>
      </c>
      <c r="I13" s="41" t="str">
        <f>VLOOKUP($B13,'ALL Parameters'!$B:$T,11,FALSE)</f>
        <v>&lt; 12,5‰</v>
      </c>
      <c r="J13" s="41" t="str">
        <f>VLOOKUP($B13,'ALL Parameters'!$B:$T,12,FALSE)</f>
        <v>GB1</v>
      </c>
      <c r="K13" s="41" t="str">
        <f>VLOOKUP($B13,'ALL Parameters'!$B:$T,13,FALSE)</f>
        <v>C45</v>
      </c>
      <c r="L13" s="41" t="str">
        <f>VLOOKUP($B13,'ALL Parameters'!$B:$T,14,FALSE)</f>
        <v>KVB</v>
      </c>
      <c r="M13" s="41" t="str">
        <f>VLOOKUP($B13,'ALL Parameters'!$B:$T,15,FALSE)</f>
        <v> 121-160</v>
      </c>
      <c r="N13" s="41">
        <f>VLOOKUP($B13,'ALL Parameters'!$B:$T,16,FALSE)</f>
        <v>86</v>
      </c>
      <c r="O13" s="41" t="str">
        <f>VLOOKUP($B13,'ALL Parameters'!$B:$T,17,FALSE)</f>
        <v>D4</v>
      </c>
      <c r="P13" s="41">
        <f>VLOOKUP($B13,'ALL Parameters'!$B:$T,18,FALSE)</f>
        <v>0</v>
      </c>
      <c r="Q13" s="42" t="str">
        <f>VLOOKUP($B13,'ALL Parameters'!$B:$T,19,FALSE)</f>
        <v>Limited</v>
      </c>
    </row>
    <row r="14" spans="1:17" ht="40.700000000000003" customHeight="1" x14ac:dyDescent="0.2">
      <c r="A14" s="40" t="s">
        <v>199</v>
      </c>
      <c r="B14" s="41" t="s">
        <v>194</v>
      </c>
      <c r="C14" s="41" t="str">
        <f>VLOOKUP($B14,'ALL Parameters'!$B:$T,5,FALSE)</f>
        <v>x</v>
      </c>
      <c r="D14" s="41" t="str">
        <f>VLOOKUP($B14,'ALL Parameters'!$B:$T,6,FALSE)</f>
        <v>x</v>
      </c>
      <c r="E14" s="41" t="str">
        <f>VLOOKUP($B14,'ALL Parameters'!$B:$T,7,FALSE)</f>
        <v>25 kV, 50 Hz AC</v>
      </c>
      <c r="F14" s="41">
        <f>VLOOKUP($B14,'ALL Parameters'!$B:$T,8,FALSE)</f>
        <v>750</v>
      </c>
      <c r="G14" s="41" t="str">
        <f>VLOOKUP($B14,'ALL Parameters'!$B:$T,9,FALSE)</f>
        <v>D4</v>
      </c>
      <c r="H14" s="41">
        <f>VLOOKUP($B14,'ALL Parameters'!$B:$T,10,FALSE)</f>
        <v>2</v>
      </c>
      <c r="I14" s="41" t="str">
        <f>VLOOKUP($B14,'ALL Parameters'!$B:$T,11,FALSE)</f>
        <v>&lt; 12,5‰</v>
      </c>
      <c r="J14" s="41" t="str">
        <f>VLOOKUP($B14,'ALL Parameters'!$B:$T,12,FALSE)</f>
        <v>GB</v>
      </c>
      <c r="K14" s="41" t="str">
        <f>VLOOKUP($B14,'ALL Parameters'!$B:$T,13,FALSE)</f>
        <v>C45</v>
      </c>
      <c r="L14" s="41" t="str">
        <f>VLOOKUP($B14,'ALL Parameters'!$B:$T,14,FALSE)</f>
        <v>KVB</v>
      </c>
      <c r="M14" s="41" t="str">
        <f>VLOOKUP($B14,'ALL Parameters'!$B:$T,15,FALSE)</f>
        <v> 121-160</v>
      </c>
      <c r="N14" s="41">
        <f>VLOOKUP($B14,'ALL Parameters'!$B:$T,16,FALSE)</f>
        <v>68</v>
      </c>
      <c r="O14" s="41" t="str">
        <f>VLOOKUP($B14,'ALL Parameters'!$B:$T,17,FALSE)</f>
        <v>D4</v>
      </c>
      <c r="P14" s="41">
        <f>VLOOKUP($B14,'ALL Parameters'!$B:$T,18,FALSE)</f>
        <v>0</v>
      </c>
      <c r="Q14" s="42" t="str">
        <f>VLOOKUP($B14,'ALL Parameters'!$B:$T,19,FALSE)</f>
        <v>Limited</v>
      </c>
    </row>
    <row r="15" spans="1:17" ht="40.700000000000003" customHeight="1" x14ac:dyDescent="0.2">
      <c r="A15" s="40" t="s">
        <v>199</v>
      </c>
      <c r="B15" s="41" t="s">
        <v>195</v>
      </c>
      <c r="C15" s="41" t="str">
        <f>VLOOKUP($B15,'ALL Parameters'!$B:$T,5,FALSE)</f>
        <v>x</v>
      </c>
      <c r="D15" s="41" t="str">
        <f>VLOOKUP($B15,'ALL Parameters'!$B:$T,6,FALSE)</f>
        <v>x</v>
      </c>
      <c r="E15" s="41" t="str">
        <f>VLOOKUP($B15,'ALL Parameters'!$B:$T,7,FALSE)</f>
        <v>25 kV, 50 Hz AC</v>
      </c>
      <c r="F15" s="41">
        <f>VLOOKUP($B15,'ALL Parameters'!$B:$T,8,FALSE)</f>
        <v>750</v>
      </c>
      <c r="G15" s="41" t="str">
        <f>VLOOKUP($B15,'ALL Parameters'!$B:$T,9,FALSE)</f>
        <v>D4</v>
      </c>
      <c r="H15" s="41">
        <f>VLOOKUP($B15,'ALL Parameters'!$B:$T,10,FALSE)</f>
        <v>2</v>
      </c>
      <c r="I15" s="41" t="str">
        <f>VLOOKUP($B15,'ALL Parameters'!$B:$T,11,FALSE)</f>
        <v>&lt; 12,5‰</v>
      </c>
      <c r="J15" s="41" t="str">
        <f>VLOOKUP($B15,'ALL Parameters'!$B:$T,12,FALSE)</f>
        <v>GB1</v>
      </c>
      <c r="K15" s="41" t="str">
        <f>VLOOKUP($B15,'ALL Parameters'!$B:$T,13,FALSE)</f>
        <v>C45</v>
      </c>
      <c r="L15" s="41" t="str">
        <f>VLOOKUP($B15,'ALL Parameters'!$B:$T,14,FALSE)</f>
        <v>No speed control system</v>
      </c>
      <c r="M15" s="41" t="str">
        <f>VLOOKUP($B15,'ALL Parameters'!$B:$T,15,FALSE)</f>
        <v>101-120</v>
      </c>
      <c r="N15" s="41">
        <f>VLOOKUP($B15,'ALL Parameters'!$B:$T,16,FALSE)</f>
        <v>5</v>
      </c>
      <c r="O15" s="41" t="str">
        <f>VLOOKUP($B15,'ALL Parameters'!$B:$T,17,FALSE)</f>
        <v>D4</v>
      </c>
      <c r="P15" s="41">
        <f>VLOOKUP($B15,'ALL Parameters'!$B:$T,18,FALSE)</f>
        <v>0</v>
      </c>
      <c r="Q15" s="42" t="str">
        <f>VLOOKUP($B15,'ALL Parameters'!$B:$T,19,FALSE)</f>
        <v>Excellent</v>
      </c>
    </row>
    <row r="16" spans="1:17" ht="40.700000000000003" customHeight="1" x14ac:dyDescent="0.2">
      <c r="A16" s="40" t="s">
        <v>17</v>
      </c>
      <c r="B16" s="41" t="s">
        <v>190</v>
      </c>
      <c r="C16" s="41" t="str">
        <f>VLOOKUP($B16,'ALL Parameters'!$B:$T,5,FALSE)</f>
        <v>x</v>
      </c>
      <c r="D16" s="41" t="str">
        <f>VLOOKUP($B16,'ALL Parameters'!$B:$T,6,FALSE)</f>
        <v>x</v>
      </c>
      <c r="E16" s="41" t="str">
        <f>VLOOKUP($B16,'ALL Parameters'!$B:$T,7,FALSE)</f>
        <v>15 kV, 16.7Hz AC</v>
      </c>
      <c r="F16" s="41">
        <f>VLOOKUP($B16,'ALL Parameters'!$B:$T,8,FALSE)</f>
        <v>740</v>
      </c>
      <c r="G16" s="41" t="str">
        <f>VLOOKUP($B16,'ALL Parameters'!$B:$T,9,FALSE)</f>
        <v>D4</v>
      </c>
      <c r="H16" s="41">
        <f>VLOOKUP($B16,'ALL Parameters'!$B:$T,10,FALSE)</f>
        <v>2</v>
      </c>
      <c r="I16" s="41">
        <f>VLOOKUP($B16,'ALL Parameters'!$B:$T,11,FALSE)</f>
        <v>0</v>
      </c>
      <c r="J16" s="41" t="str">
        <f>VLOOKUP($B16,'ALL Parameters'!$B:$T,12,FALSE)</f>
        <v>Upon request</v>
      </c>
      <c r="K16" s="41" t="str">
        <f>VLOOKUP($B16,'ALL Parameters'!$B:$T,13,FALSE)</f>
        <v>P/C 80/410</v>
      </c>
      <c r="L16" s="41" t="str">
        <f>VLOOKUP($B16,'ALL Parameters'!$B:$T,14,FALSE)</f>
        <v>PZB</v>
      </c>
      <c r="M16" s="41">
        <f>VLOOKUP($B16,'ALL Parameters'!$B:$T,15,FALSE)</f>
        <v>160</v>
      </c>
      <c r="N16" s="41">
        <f>VLOOKUP($B16,'ALL Parameters'!$B:$T,16,FALSE)</f>
        <v>14</v>
      </c>
      <c r="O16" s="41">
        <f>VLOOKUP($B16,'ALL Parameters'!$B:$T,17,FALSE)</f>
        <v>0</v>
      </c>
      <c r="P16" s="41">
        <f>VLOOKUP($B16,'ALL Parameters'!$B:$T,18,FALSE)</f>
        <v>0</v>
      </c>
      <c r="Q16" s="42" t="str">
        <f>VLOOKUP($B16,'ALL Parameters'!$B:$T,19,FALSE)</f>
        <v>Limited</v>
      </c>
    </row>
    <row r="17" spans="1:17" x14ac:dyDescent="0.2">
      <c r="A17" s="60" t="s">
        <v>538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ht="61.15" customHeight="1" thickBot="1" x14ac:dyDescent="0.25">
      <c r="A18" s="44" t="s">
        <v>17</v>
      </c>
      <c r="B18" s="45" t="s">
        <v>221</v>
      </c>
      <c r="C18" s="45" t="str">
        <f>VLOOKUP($B18,'ALL Parameters'!$B:$T,5,FALSE)</f>
        <v>x</v>
      </c>
      <c r="D18" s="45" t="str">
        <f>VLOOKUP($B18,'ALL Parameters'!$B:$T,6,FALSE)</f>
        <v>x</v>
      </c>
      <c r="E18" s="45" t="str">
        <f>VLOOKUP($B18,'ALL Parameters'!$B:$T,7,FALSE)</f>
        <v>15 kV, 16.7Hz AC</v>
      </c>
      <c r="F18" s="45">
        <f>VLOOKUP($B18,'ALL Parameters'!$B:$T,8,FALSE)</f>
        <v>600</v>
      </c>
      <c r="G18" s="45" t="str">
        <f>VLOOKUP($B18,'ALL Parameters'!$B:$T,9,FALSE)</f>
        <v>D4</v>
      </c>
      <c r="H18" s="45" t="str">
        <f>VLOOKUP($B18,'ALL Parameters'!$B:$T,10,FALSE)</f>
        <v>1 to 2</v>
      </c>
      <c r="I18" s="45">
        <f>VLOOKUP($B18,'ALL Parameters'!$B:$T,11,FALSE)</f>
        <v>0</v>
      </c>
      <c r="J18" s="45" t="str">
        <f>VLOOKUP($B18,'ALL Parameters'!$B:$T,12,FALSE)</f>
        <v>Upon request</v>
      </c>
      <c r="K18" s="45" t="str">
        <f>VLOOKUP($B18,'ALL Parameters'!$B:$T,13,FALSE)</f>
        <v>P/C 50/380</v>
      </c>
      <c r="L18" s="45" t="str">
        <f>VLOOKUP($B18,'ALL Parameters'!$B:$T,14,FALSE)</f>
        <v>PZB</v>
      </c>
      <c r="M18" s="45" t="str">
        <f>VLOOKUP($B18,'ALL Parameters'!$B:$T,15,FALSE)</f>
        <v>70-140</v>
      </c>
      <c r="N18" s="45">
        <f>VLOOKUP($B18,'ALL Parameters'!$B:$T,16,FALSE)</f>
        <v>316</v>
      </c>
      <c r="O18" s="45" t="str">
        <f>VLOOKUP($B18,'ALL Parameters'!$B:$T,17,FALSE)</f>
        <v>1060 - 1120 (E-Tfz DB 185)</v>
      </c>
      <c r="P18" s="45" t="str">
        <f>VLOOKUP($B18,'ALL Parameters'!$B:$T,18,FALSE)</f>
        <v>Change of direction in Singen (Hohentw) and eventually in area Stuttgart</v>
      </c>
      <c r="Q18" s="46" t="str">
        <f>VLOOKUP($B18,'ALL Parameters'!$B:$T,19,FALSE)</f>
        <v>Limited</v>
      </c>
    </row>
  </sheetData>
  <mergeCells count="15">
    <mergeCell ref="A17:Q17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A10:Q10"/>
  </mergeCells>
  <conditionalFormatting sqref="A1:M1 C2:D2 Q1 A3:Q5 A6 C6:Q9 O1">
    <cfRule type="cellIs" dxfId="303" priority="18" operator="between">
      <formula>0</formula>
      <formula>0</formula>
    </cfRule>
  </conditionalFormatting>
  <conditionalFormatting sqref="B11:B14">
    <cfRule type="cellIs" dxfId="302" priority="8" operator="between">
      <formula>0</formula>
      <formula>0</formula>
    </cfRule>
  </conditionalFormatting>
  <conditionalFormatting sqref="B15:B16">
    <cfRule type="cellIs" dxfId="301" priority="5" operator="between">
      <formula>0</formula>
      <formula>0</formula>
    </cfRule>
  </conditionalFormatting>
  <conditionalFormatting sqref="P1">
    <cfRule type="cellIs" dxfId="300" priority="15" operator="between">
      <formula>0</formula>
      <formula>0</formula>
    </cfRule>
  </conditionalFormatting>
  <conditionalFormatting sqref="A7">
    <cfRule type="cellIs" dxfId="299" priority="14" operator="between">
      <formula>0</formula>
      <formula>0</formula>
    </cfRule>
  </conditionalFormatting>
  <conditionalFormatting sqref="A9">
    <cfRule type="cellIs" dxfId="298" priority="13" operator="between">
      <formula>0</formula>
      <formula>0</formula>
    </cfRule>
  </conditionalFormatting>
  <conditionalFormatting sqref="B6:B9">
    <cfRule type="cellIs" dxfId="297" priority="12" operator="between">
      <formula>0</formula>
      <formula>0</formula>
    </cfRule>
  </conditionalFormatting>
  <conditionalFormatting sqref="A10:Q10 A11 C11:Q16">
    <cfRule type="cellIs" dxfId="296" priority="11" operator="between">
      <formula>0</formula>
      <formula>0</formula>
    </cfRule>
  </conditionalFormatting>
  <conditionalFormatting sqref="A12:A16">
    <cfRule type="cellIs" dxfId="295" priority="4" operator="between">
      <formula>0</formula>
      <formula>0</formula>
    </cfRule>
  </conditionalFormatting>
  <conditionalFormatting sqref="A17:Q17 A18 C18:Q18">
    <cfRule type="cellIs" dxfId="294" priority="3" operator="between">
      <formula>0</formula>
      <formula>0</formula>
    </cfRule>
  </conditionalFormatting>
  <conditionalFormatting sqref="B18">
    <cfRule type="cellIs" dxfId="293" priority="2" operator="between">
      <formula>0</formula>
      <formula>0</formula>
    </cfRule>
  </conditionalFormatting>
  <conditionalFormatting sqref="N1">
    <cfRule type="cellIs" dxfId="292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0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21.42578125" style="6" customWidth="1"/>
    <col min="3" max="3" width="4.42578125" style="6" bestFit="1" customWidth="1"/>
    <col min="4" max="4" width="4" style="6" bestFit="1" customWidth="1"/>
    <col min="5" max="5" width="14.140625" style="6" customWidth="1"/>
    <col min="6" max="6" width="6.5703125" style="6" customWidth="1"/>
    <col min="7" max="8" width="10.85546875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5.5703125" style="6" customWidth="1"/>
    <col min="16" max="16" width="12.5703125" style="6" bestFit="1" customWidth="1"/>
    <col min="17" max="17" width="10.140625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267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38.25" x14ac:dyDescent="0.2">
      <c r="A4" s="41" t="s">
        <v>17</v>
      </c>
      <c r="B4" s="41" t="s">
        <v>205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740</v>
      </c>
      <c r="G4" s="41" t="str">
        <f>VLOOKUP($B4,'ALL Parameters'!$B:$T,9,FALSE)</f>
        <v>D4</v>
      </c>
      <c r="H4" s="41">
        <f>VLOOKUP($B4,'ALL Parameters'!$B:$T,10,FALSE)</f>
        <v>0</v>
      </c>
      <c r="I4" s="41">
        <f>VLOOKUP($B4,'ALL Parameters'!$B:$T,11,FALSE)</f>
        <v>0</v>
      </c>
      <c r="J4" s="41">
        <f>VLOOKUP($B4,'ALL Parameters'!$B:$T,12,FALSE)</f>
        <v>0</v>
      </c>
      <c r="K4" s="41" t="str">
        <f>VLOOKUP($B4,'ALL Parameters'!$B:$T,13,FALSE)</f>
        <v>P/C 80/410</v>
      </c>
      <c r="L4" s="41" t="str">
        <f>VLOOKUP($B4,'ALL Parameters'!$B:$T,14,FALSE)</f>
        <v>PZB</v>
      </c>
      <c r="M4" s="41">
        <f>VLOOKUP($B4,'ALL Parameters'!$B:$T,15,FALSE)</f>
        <v>0</v>
      </c>
      <c r="N4" s="41">
        <f>VLOOKUP($B4,'ALL Parameters'!$B:$T,16,FALSE)</f>
        <v>0</v>
      </c>
      <c r="O4" s="41">
        <f>VLOOKUP($B4,'ALL Parameters'!$B:$T,17,FALSE)</f>
        <v>0</v>
      </c>
      <c r="P4" s="41">
        <f>VLOOKUP($B4,'ALL Parameters'!$B:$T,18,FALSE)</f>
        <v>0</v>
      </c>
      <c r="Q4" s="41" t="str">
        <f>VLOOKUP($B4,'ALL Parameters'!$B:$T,19,FALSE)</f>
        <v>Limited (Day), Good (Night)</v>
      </c>
    </row>
    <row r="5" spans="1:17" x14ac:dyDescent="0.2">
      <c r="A5" s="61" t="s">
        <v>539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38.25" x14ac:dyDescent="0.2">
      <c r="A6" s="41" t="s">
        <v>17</v>
      </c>
      <c r="B6" s="41" t="s">
        <v>229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720</v>
      </c>
      <c r="G6" s="41" t="str">
        <f>VLOOKUP($B6,'ALL Parameters'!$B:$T,9,FALSE)</f>
        <v>D4</v>
      </c>
      <c r="H6" s="41">
        <f>VLOOKUP($B6,'ALL Parameters'!$B:$T,10,FALSE)</f>
        <v>2</v>
      </c>
      <c r="I6" s="41">
        <f>VLOOKUP($B6,'ALL Parameters'!$B:$T,11,FALSE)</f>
        <v>0</v>
      </c>
      <c r="J6" s="41" t="str">
        <f>VLOOKUP($B6,'ALL Parameters'!$B:$T,12,FALSE)</f>
        <v>Upon request</v>
      </c>
      <c r="K6" s="41" t="str">
        <f>VLOOKUP($B6,'ALL Parameters'!$B:$T,13,FALSE)</f>
        <v>P/C 80/410</v>
      </c>
      <c r="L6" s="41" t="str">
        <f>VLOOKUP($B6,'ALL Parameters'!$B:$T,14,FALSE)</f>
        <v>PZB</v>
      </c>
      <c r="M6" s="41">
        <f>VLOOKUP($B6,'ALL Parameters'!$B:$T,15,FALSE)</f>
        <v>100</v>
      </c>
      <c r="N6" s="41">
        <f>VLOOKUP($B6,'ALL Parameters'!$B:$T,16,FALSE)</f>
        <v>173</v>
      </c>
      <c r="O6" s="41" t="str">
        <f>VLOOKUP($B6,'ALL Parameters'!$B:$T,17,FALSE)</f>
        <v>1820 - 2690 (E-Tfz DB 185)</v>
      </c>
      <c r="P6" s="41">
        <f>VLOOKUP($B6,'ALL Parameters'!$B:$T,18,FALSE)</f>
        <v>0</v>
      </c>
      <c r="Q6" s="41" t="str">
        <f>VLOOKUP($B6,'ALL Parameters'!$B:$T,19,FALSE)</f>
        <v>Limited</v>
      </c>
    </row>
    <row r="7" spans="1:17" x14ac:dyDescent="0.2">
      <c r="A7" s="61" t="s">
        <v>540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38.25" x14ac:dyDescent="0.2">
      <c r="A8" s="41" t="s">
        <v>17</v>
      </c>
      <c r="B8" s="41" t="s">
        <v>230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15 kV, 16.7Hz AC</v>
      </c>
      <c r="F8" s="41">
        <f>VLOOKUP($B8,'ALL Parameters'!$B:$T,8,FALSE)</f>
        <v>720</v>
      </c>
      <c r="G8" s="41" t="str">
        <f>VLOOKUP($B8,'ALL Parameters'!$B:$T,9,FALSE)</f>
        <v>D4</v>
      </c>
      <c r="H8" s="41">
        <f>VLOOKUP($B8,'ALL Parameters'!$B:$T,10,FALSE)</f>
        <v>2</v>
      </c>
      <c r="I8" s="41">
        <f>VLOOKUP($B8,'ALL Parameters'!$B:$T,11,FALSE)</f>
        <v>0</v>
      </c>
      <c r="J8" s="41" t="str">
        <f>VLOOKUP($B8,'ALL Parameters'!$B:$T,12,FALSE)</f>
        <v>Upon request</v>
      </c>
      <c r="K8" s="41" t="str">
        <f>VLOOKUP($B8,'ALL Parameters'!$B:$T,13,FALSE)</f>
        <v>P/C 80/410</v>
      </c>
      <c r="L8" s="41" t="str">
        <f>VLOOKUP($B8,'ALL Parameters'!$B:$T,14,FALSE)</f>
        <v>PZB</v>
      </c>
      <c r="M8" s="41">
        <f>VLOOKUP($B8,'ALL Parameters'!$B:$T,15,FALSE)</f>
        <v>120</v>
      </c>
      <c r="N8" s="41">
        <f>VLOOKUP($B8,'ALL Parameters'!$B:$T,16,FALSE)</f>
        <v>346</v>
      </c>
      <c r="O8" s="41" t="str">
        <f>VLOOKUP($B8,'ALL Parameters'!$B:$T,17,FALSE)</f>
        <v>1510 - 1930 (E-Tfz DB 185)</v>
      </c>
      <c r="P8" s="41" t="str">
        <f>VLOOKUP($B8,'ALL Parameters'!$B:$T,18,FALSE)</f>
        <v>Change of direction in Kornwestheim</v>
      </c>
      <c r="Q8" s="41" t="str">
        <f>VLOOKUP($B8,'ALL Parameters'!$B:$T,19,FALSE)</f>
        <v>Limited</v>
      </c>
    </row>
    <row r="9" spans="1:17" x14ac:dyDescent="0.2">
      <c r="A9" s="61" t="s">
        <v>541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76.5" x14ac:dyDescent="0.2">
      <c r="A10" s="41" t="s">
        <v>17</v>
      </c>
      <c r="B10" s="41" t="s">
        <v>231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15 kV, 16.7Hz AC</v>
      </c>
      <c r="F10" s="41">
        <f>VLOOKUP($B10,'ALL Parameters'!$B:$T,8,FALSE)</f>
        <v>690</v>
      </c>
      <c r="G10" s="41" t="str">
        <f>VLOOKUP($B10,'ALL Parameters'!$B:$T,9,FALSE)</f>
        <v>D4</v>
      </c>
      <c r="H10" s="41">
        <f>VLOOKUP($B10,'ALL Parameters'!$B:$T,10,FALSE)</f>
        <v>2</v>
      </c>
      <c r="I10" s="41">
        <f>VLOOKUP($B10,'ALL Parameters'!$B:$T,11,FALSE)</f>
        <v>0</v>
      </c>
      <c r="J10" s="41" t="str">
        <f>VLOOKUP($B10,'ALL Parameters'!$B:$T,12,FALSE)</f>
        <v>Upon request</v>
      </c>
      <c r="K10" s="41" t="str">
        <f>VLOOKUP($B10,'ALL Parameters'!$B:$T,13,FALSE)</f>
        <v>P/C 80/410</v>
      </c>
      <c r="L10" s="41" t="str">
        <f>VLOOKUP($B10,'ALL Parameters'!$B:$T,14,FALSE)</f>
        <v>PZB</v>
      </c>
      <c r="M10" s="41" t="str">
        <f>VLOOKUP($B10,'ALL Parameters'!$B:$T,15,FALSE)</f>
        <v>80-160</v>
      </c>
      <c r="N10" s="41">
        <f>VLOOKUP($B10,'ALL Parameters'!$B:$T,16,FALSE)</f>
        <v>544</v>
      </c>
      <c r="O10" s="41" t="str">
        <f>VLOOKUP($B10,'ALL Parameters'!$B:$T,17,FALSE)</f>
        <v>840 - 860 (E-Tfz DB 185)</v>
      </c>
      <c r="P10" s="41" t="str">
        <f>VLOOKUP($B10,'ALL Parameters'!$B:$T,18,FALSE)</f>
        <v>Weight can be increased by pushing train between Großheringen and Bamberg</v>
      </c>
      <c r="Q10" s="41" t="str">
        <f>VLOOKUP($B10,'ALL Parameters'!$B:$T,19,FALSE)</f>
        <v>Limited</v>
      </c>
    </row>
  </sheetData>
  <mergeCells count="15">
    <mergeCell ref="A9:Q9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  <mergeCell ref="A7:Q7"/>
  </mergeCells>
  <conditionalFormatting sqref="A3:Q6">
    <cfRule type="cellIs" dxfId="291" priority="9" operator="between">
      <formula>0</formula>
      <formula>0</formula>
    </cfRule>
  </conditionalFormatting>
  <conditionalFormatting sqref="A1:M1 C2:D2 Q1 O1">
    <cfRule type="cellIs" dxfId="290" priority="3" operator="between">
      <formula>0</formula>
      <formula>0</formula>
    </cfRule>
  </conditionalFormatting>
  <conditionalFormatting sqref="A7:Q8">
    <cfRule type="cellIs" dxfId="289" priority="5" operator="between">
      <formula>0</formula>
      <formula>0</formula>
    </cfRule>
  </conditionalFormatting>
  <conditionalFormatting sqref="A9:Q10">
    <cfRule type="cellIs" dxfId="288" priority="4" operator="between">
      <formula>0</formula>
      <formula>0</formula>
    </cfRule>
  </conditionalFormatting>
  <conditionalFormatting sqref="P1">
    <cfRule type="cellIs" dxfId="287" priority="2" operator="between">
      <formula>0</formula>
      <formula>0</formula>
    </cfRule>
  </conditionalFormatting>
  <conditionalFormatting sqref="N1">
    <cfRule type="cellIs" dxfId="286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2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26.5703125" style="6" customWidth="1"/>
    <col min="3" max="3" width="4.42578125" style="6" bestFit="1" customWidth="1"/>
    <col min="4" max="4" width="4" style="6" bestFit="1" customWidth="1"/>
    <col min="5" max="5" width="14.28515625" style="6" customWidth="1"/>
    <col min="6" max="6" width="7.140625" style="6" customWidth="1"/>
    <col min="7" max="7" width="10.7109375" style="6" customWidth="1"/>
    <col min="8" max="8" width="8.5703125" style="6" customWidth="1"/>
    <col min="9" max="9" width="8.42578125" style="6" customWidth="1"/>
    <col min="10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5.5703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262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76.5" x14ac:dyDescent="0.2">
      <c r="A4" s="41" t="s">
        <v>17</v>
      </c>
      <c r="B4" s="41" t="s">
        <v>201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740</v>
      </c>
      <c r="G4" s="41" t="str">
        <f>VLOOKUP($B4,'ALL Parameters'!$B:$T,9,FALSE)</f>
        <v>D4</v>
      </c>
      <c r="H4" s="41">
        <f>VLOOKUP($B4,'ALL Parameters'!$B:$T,10,FALSE)</f>
        <v>2</v>
      </c>
      <c r="I4" s="41" t="str">
        <f>VLOOKUP($B4,'ALL Parameters'!$B:$T,11,FALSE)</f>
        <v xml:space="preserve">up to 22,5‰ </v>
      </c>
      <c r="J4" s="41">
        <f>VLOOKUP($B4,'ALL Parameters'!$B:$T,12,FALSE)</f>
        <v>0</v>
      </c>
      <c r="K4" s="41" t="str">
        <f>VLOOKUP($B4,'ALL Parameters'!$B:$T,13,FALSE)</f>
        <v>P/C 80/410</v>
      </c>
      <c r="L4" s="41" t="str">
        <f>VLOOKUP($B4,'ALL Parameters'!$B:$T,14,FALSE)</f>
        <v xml:space="preserve">PZB, LZB </v>
      </c>
      <c r="M4" s="41" t="str">
        <f>VLOOKUP($B4,'ALL Parameters'!$B:$T,15,FALSE)</f>
        <v>80 - 200</v>
      </c>
      <c r="N4" s="41">
        <f>VLOOKUP($B4,'ALL Parameters'!$B:$T,16,FALSE)</f>
        <v>183</v>
      </c>
      <c r="O4" s="41" t="str">
        <f>VLOOKUP($B4,'ALL Parameters'!$B:$T,17,FALSE)</f>
        <v>930 - 1385</v>
      </c>
      <c r="P4" s="41" t="str">
        <f>VLOOKUP($B4,'ALL Parameters'!$B:$T,18,FALSE)</f>
        <v>Weight can be increased by pushing between Stuttgart and Ulm</v>
      </c>
      <c r="Q4" s="41" t="str">
        <f>VLOOKUP($B4,'ALL Parameters'!$B:$T,19,FALSE)</f>
        <v>Limited</v>
      </c>
    </row>
    <row r="5" spans="1:17" x14ac:dyDescent="0.2">
      <c r="A5" s="61" t="s">
        <v>542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41" t="s">
        <v>17</v>
      </c>
      <c r="B6" s="41" t="s">
        <v>222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560</v>
      </c>
      <c r="G6" s="41" t="str">
        <f>VLOOKUP($B6,'ALL Parameters'!$B:$T,9,FALSE)</f>
        <v>D4</v>
      </c>
      <c r="H6" s="41" t="str">
        <f>VLOOKUP($B6,'ALL Parameters'!$B:$T,10,FALSE)</f>
        <v>1 to 2</v>
      </c>
      <c r="I6" s="41">
        <f>VLOOKUP($B6,'ALL Parameters'!$B:$T,11,FALSE)</f>
        <v>0</v>
      </c>
      <c r="J6" s="41" t="str">
        <f>VLOOKUP($B6,'ALL Parameters'!$B:$T,12,FALSE)</f>
        <v>Upon request</v>
      </c>
      <c r="K6" s="41" t="str">
        <f>VLOOKUP($B6,'ALL Parameters'!$B:$T,13,FALSE)</f>
        <v>P/C 70/400</v>
      </c>
      <c r="L6" s="41" t="str">
        <f>VLOOKUP($B6,'ALL Parameters'!$B:$T,14,FALSE)</f>
        <v>PZB</v>
      </c>
      <c r="M6" s="41">
        <f>VLOOKUP($B6,'ALL Parameters'!$B:$T,15,FALSE)</f>
        <v>120</v>
      </c>
      <c r="N6" s="41">
        <f>VLOOKUP($B6,'ALL Parameters'!$B:$T,16,FALSE)</f>
        <v>191</v>
      </c>
      <c r="O6" s="41" t="str">
        <f>VLOOKUP($B6,'ALL Parameters'!$B:$T,17,FALSE)</f>
        <v>1510 - 1755 (E-Tfz DB 185)</v>
      </c>
      <c r="P6" s="41">
        <f>VLOOKUP($B6,'ALL Parameters'!$B:$T,18,FALSE)</f>
        <v>0</v>
      </c>
      <c r="Q6" s="41" t="str">
        <f>VLOOKUP($B6,'ALL Parameters'!$B:$T,19,FALSE)</f>
        <v>Limited</v>
      </c>
    </row>
    <row r="7" spans="1:17" x14ac:dyDescent="0.2">
      <c r="A7" s="61" t="s">
        <v>543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38.25" x14ac:dyDescent="0.2">
      <c r="A8" s="41" t="s">
        <v>17</v>
      </c>
      <c r="B8" s="41" t="s">
        <v>223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15 kV, 16.7Hz AC</v>
      </c>
      <c r="F8" s="41">
        <f>VLOOKUP($B8,'ALL Parameters'!$B:$T,8,FALSE)</f>
        <v>720</v>
      </c>
      <c r="G8" s="41" t="str">
        <f>VLOOKUP($B8,'ALL Parameters'!$B:$T,9,FALSE)</f>
        <v>D4</v>
      </c>
      <c r="H8" s="41" t="str">
        <f>VLOOKUP($B8,'ALL Parameters'!$B:$T,10,FALSE)</f>
        <v>1 to 2</v>
      </c>
      <c r="I8" s="41">
        <f>VLOOKUP($B8,'ALL Parameters'!$B:$T,11,FALSE)</f>
        <v>0</v>
      </c>
      <c r="J8" s="41" t="str">
        <f>VLOOKUP($B8,'ALL Parameters'!$B:$T,12,FALSE)</f>
        <v>Upon request</v>
      </c>
      <c r="K8" s="41" t="str">
        <f>VLOOKUP($B8,'ALL Parameters'!$B:$T,13,FALSE)</f>
        <v>P/C 80/410</v>
      </c>
      <c r="L8" s="41" t="str">
        <f>VLOOKUP($B8,'ALL Parameters'!$B:$T,14,FALSE)</f>
        <v>PZB</v>
      </c>
      <c r="M8" s="41">
        <f>VLOOKUP($B8,'ALL Parameters'!$B:$T,15,FALSE)</f>
        <v>160</v>
      </c>
      <c r="N8" s="41">
        <f>VLOOKUP($B8,'ALL Parameters'!$B:$T,16,FALSE)</f>
        <v>269</v>
      </c>
      <c r="O8" s="41" t="str">
        <f>VLOOKUP($B8,'ALL Parameters'!$B:$T,17,FALSE)</f>
        <v>1510 - 1930 (E-Tfz DB 185)</v>
      </c>
      <c r="P8" s="41">
        <f>VLOOKUP($B8,'ALL Parameters'!$B:$T,18,FALSE)</f>
        <v>0</v>
      </c>
      <c r="Q8" s="41" t="str">
        <f>VLOOKUP($B8,'ALL Parameters'!$B:$T,19,FALSE)</f>
        <v>Limited</v>
      </c>
    </row>
    <row r="9" spans="1:17" x14ac:dyDescent="0.2">
      <c r="A9" s="61" t="s">
        <v>544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51" x14ac:dyDescent="0.2">
      <c r="A10" s="41" t="s">
        <v>17</v>
      </c>
      <c r="B10" s="41" t="s">
        <v>224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15 kV, 16.7Hz AC</v>
      </c>
      <c r="F10" s="41">
        <f>VLOOKUP($B10,'ALL Parameters'!$B:$T,8,FALSE)</f>
        <v>720</v>
      </c>
      <c r="G10" s="41" t="str">
        <f>VLOOKUP($B10,'ALL Parameters'!$B:$T,9,FALSE)</f>
        <v>D4</v>
      </c>
      <c r="H10" s="41" t="str">
        <f>VLOOKUP($B10,'ALL Parameters'!$B:$T,10,FALSE)</f>
        <v>1 to 2</v>
      </c>
      <c r="I10" s="41">
        <f>VLOOKUP($B10,'ALL Parameters'!$B:$T,11,FALSE)</f>
        <v>0</v>
      </c>
      <c r="J10" s="41" t="str">
        <f>VLOOKUP($B10,'ALL Parameters'!$B:$T,12,FALSE)</f>
        <v>Upon request</v>
      </c>
      <c r="K10" s="41" t="str">
        <f>VLOOKUP($B10,'ALL Parameters'!$B:$T,13,FALSE)</f>
        <v>P/C 80/410</v>
      </c>
      <c r="L10" s="41" t="str">
        <f>VLOOKUP($B10,'ALL Parameters'!$B:$T,14,FALSE)</f>
        <v>PZB</v>
      </c>
      <c r="M10" s="41">
        <f>VLOOKUP($B10,'ALL Parameters'!$B:$T,15,FALSE)</f>
        <v>160</v>
      </c>
      <c r="N10" s="41">
        <f>VLOOKUP($B10,'ALL Parameters'!$B:$T,16,FALSE)</f>
        <v>320</v>
      </c>
      <c r="O10" s="41" t="str">
        <f>VLOOKUP($B10,'ALL Parameters'!$B:$T,17,FALSE)</f>
        <v>1510 - 1930 (E-Tfz DB 185)</v>
      </c>
      <c r="P10" s="41">
        <f>VLOOKUP($B10,'ALL Parameters'!$B:$T,18,FALSE)</f>
        <v>0</v>
      </c>
      <c r="Q10" s="41" t="str">
        <f>VLOOKUP($B10,'ALL Parameters'!$B:$T,19,FALSE)</f>
        <v>Limited</v>
      </c>
    </row>
    <row r="11" spans="1:17" x14ac:dyDescent="0.2">
      <c r="A11" s="61" t="s">
        <v>545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38.25" x14ac:dyDescent="0.2">
      <c r="A12" s="41" t="s">
        <v>17</v>
      </c>
      <c r="B12" s="41" t="s">
        <v>225</v>
      </c>
      <c r="C12" s="41" t="str">
        <f>VLOOKUP($B12,'ALL Parameters'!$B:$T,5,FALSE)</f>
        <v>x</v>
      </c>
      <c r="D12" s="41" t="str">
        <f>VLOOKUP($B12,'ALL Parameters'!$B:$T,6,FALSE)</f>
        <v>x</v>
      </c>
      <c r="E12" s="41" t="str">
        <f>VLOOKUP($B12,'ALL Parameters'!$B:$T,7,FALSE)</f>
        <v>15 kV, 16.7Hz AC</v>
      </c>
      <c r="F12" s="41">
        <f>VLOOKUP($B12,'ALL Parameters'!$B:$T,8,FALSE)</f>
        <v>720</v>
      </c>
      <c r="G12" s="41" t="str">
        <f>VLOOKUP($B12,'ALL Parameters'!$B:$T,9,FALSE)</f>
        <v>D4</v>
      </c>
      <c r="H12" s="41">
        <f>VLOOKUP($B12,'ALL Parameters'!$B:$T,10,FALSE)</f>
        <v>2</v>
      </c>
      <c r="I12" s="41">
        <f>VLOOKUP($B12,'ALL Parameters'!$B:$T,11,FALSE)</f>
        <v>0</v>
      </c>
      <c r="J12" s="41" t="str">
        <f>VLOOKUP($B12,'ALL Parameters'!$B:$T,12,FALSE)</f>
        <v>Upon request</v>
      </c>
      <c r="K12" s="41" t="str">
        <f>VLOOKUP($B12,'ALL Parameters'!$B:$T,13,FALSE)</f>
        <v>P/C 80/410</v>
      </c>
      <c r="L12" s="41" t="str">
        <f>VLOOKUP($B12,'ALL Parameters'!$B:$T,14,FALSE)</f>
        <v>PZB</v>
      </c>
      <c r="M12" s="41">
        <f>VLOOKUP($B12,'ALL Parameters'!$B:$T,15,FALSE)</f>
        <v>160</v>
      </c>
      <c r="N12" s="41">
        <f>VLOOKUP($B12,'ALL Parameters'!$B:$T,16,FALSE)</f>
        <v>507</v>
      </c>
      <c r="O12" s="41" t="str">
        <f>VLOOKUP($B12,'ALL Parameters'!$B:$T,17,FALSE)</f>
        <v>1595 - 1620 (E-Tfz DB 185)</v>
      </c>
      <c r="P12" s="41">
        <f>VLOOKUP($B12,'ALL Parameters'!$B:$T,18,FALSE)</f>
        <v>0</v>
      </c>
      <c r="Q12" s="41" t="str">
        <f>VLOOKUP($B12,'ALL Parameters'!$B:$T,19,FALSE)</f>
        <v>Excellent</v>
      </c>
    </row>
  </sheetData>
  <mergeCells count="16">
    <mergeCell ref="A7:Q7"/>
    <mergeCell ref="A9:Q9"/>
    <mergeCell ref="A11:Q11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</mergeCells>
  <conditionalFormatting sqref="A3:Q6">
    <cfRule type="cellIs" dxfId="285" priority="13" operator="between">
      <formula>0</formula>
      <formula>0</formula>
    </cfRule>
  </conditionalFormatting>
  <conditionalFormatting sqref="A7:Q8">
    <cfRule type="cellIs" dxfId="284" priority="9" operator="between">
      <formula>0</formula>
      <formula>0</formula>
    </cfRule>
  </conditionalFormatting>
  <conditionalFormatting sqref="A9:Q10">
    <cfRule type="cellIs" dxfId="283" priority="8" operator="between">
      <formula>0</formula>
      <formula>0</formula>
    </cfRule>
  </conditionalFormatting>
  <conditionalFormatting sqref="A11:Q12">
    <cfRule type="cellIs" dxfId="282" priority="7" operator="between">
      <formula>0</formula>
      <formula>0</formula>
    </cfRule>
  </conditionalFormatting>
  <conditionalFormatting sqref="A1:M1 C2:D2 Q1 O1">
    <cfRule type="cellIs" dxfId="281" priority="3" operator="between">
      <formula>0</formula>
      <formula>0</formula>
    </cfRule>
  </conditionalFormatting>
  <conditionalFormatting sqref="P1">
    <cfRule type="cellIs" dxfId="280" priority="2" operator="between">
      <formula>0</formula>
      <formula>0</formula>
    </cfRule>
  </conditionalFormatting>
  <conditionalFormatting sqref="N1">
    <cfRule type="cellIs" dxfId="279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8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23.85546875" style="6" customWidth="1"/>
    <col min="3" max="3" width="4.42578125" style="6" bestFit="1" customWidth="1"/>
    <col min="4" max="4" width="4" style="6" bestFit="1" customWidth="1"/>
    <col min="5" max="5" width="14.42578125" style="6" customWidth="1"/>
    <col min="6" max="6" width="6.42578125" style="6" customWidth="1"/>
    <col min="7" max="7" width="9.28515625" style="6" customWidth="1"/>
    <col min="8" max="8" width="10" style="6" customWidth="1"/>
    <col min="9" max="9" width="7.85546875" style="6" customWidth="1"/>
    <col min="10" max="10" width="8.140625" style="6" bestFit="1" customWidth="1"/>
    <col min="11" max="11" width="14.28515625" style="6" customWidth="1"/>
    <col min="12" max="12" width="8.42578125" style="6" customWidth="1"/>
    <col min="13" max="13" width="5.85546875" style="6" bestFit="1" customWidth="1"/>
    <col min="14" max="14" width="14.28515625" style="6" customWidth="1"/>
    <col min="15" max="15" width="15.5703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263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38.25" x14ac:dyDescent="0.2">
      <c r="A4" s="41" t="s">
        <v>17</v>
      </c>
      <c r="B4" s="41" t="s">
        <v>202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700</v>
      </c>
      <c r="G4" s="41" t="str">
        <f>VLOOKUP($B4,'ALL Parameters'!$B:$T,9,FALSE)</f>
        <v>D4</v>
      </c>
      <c r="H4" s="41" t="str">
        <f>VLOOKUP($B4,'ALL Parameters'!$B:$T,10,FALSE)</f>
        <v xml:space="preserve">2 to 4 </v>
      </c>
      <c r="I4" s="41">
        <f>VLOOKUP($B4,'ALL Parameters'!$B:$T,11,FALSE)</f>
        <v>0</v>
      </c>
      <c r="J4" s="41">
        <f>VLOOKUP($B4,'ALL Parameters'!$B:$T,12,FALSE)</f>
        <v>0</v>
      </c>
      <c r="K4" s="41" t="str">
        <f>VLOOKUP($B4,'ALL Parameters'!$B:$T,13,FALSE)</f>
        <v>P/C 80/410</v>
      </c>
      <c r="L4" s="41" t="str">
        <f>VLOOKUP($B4,'ALL Parameters'!$B:$T,14,FALSE)</f>
        <v xml:space="preserve">PZB, LZB </v>
      </c>
      <c r="M4" s="41" t="str">
        <f>VLOOKUP($B4,'ALL Parameters'!$B:$T,15,FALSE)</f>
        <v>160 or 230</v>
      </c>
      <c r="N4" s="41">
        <f>VLOOKUP($B4,'ALL Parameters'!$B:$T,16,FALSE)</f>
        <v>54</v>
      </c>
      <c r="O4" s="41" t="str">
        <f>VLOOKUP($B4,'ALL Parameters'!$B:$T,17,FALSE)</f>
        <v>3145 - 3125</v>
      </c>
      <c r="P4" s="41">
        <f>VLOOKUP($B4,'ALL Parameters'!$B:$T,18,FALSE)</f>
        <v>0</v>
      </c>
      <c r="Q4" s="41" t="str">
        <f>VLOOKUP($B4,'ALL Parameters'!$B:$T,19,FALSE)</f>
        <v>Excellent</v>
      </c>
    </row>
    <row r="5" spans="1:17" x14ac:dyDescent="0.2">
      <c r="A5" s="61" t="s">
        <v>546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38.25" x14ac:dyDescent="0.2">
      <c r="A6" s="41" t="s">
        <v>17</v>
      </c>
      <c r="B6" s="41" t="s">
        <v>226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730</v>
      </c>
      <c r="G6" s="41" t="str">
        <f>VLOOKUP($B6,'ALL Parameters'!$B:$T,9,FALSE)</f>
        <v>D4</v>
      </c>
      <c r="H6" s="41" t="str">
        <f>VLOOKUP($B6,'ALL Parameters'!$B:$T,10,FALSE)</f>
        <v>1 to 2</v>
      </c>
      <c r="I6" s="41">
        <f>VLOOKUP($B6,'ALL Parameters'!$B:$T,11,FALSE)</f>
        <v>0</v>
      </c>
      <c r="J6" s="41" t="str">
        <f>VLOOKUP($B6,'ALL Parameters'!$B:$T,12,FALSE)</f>
        <v>Upon request</v>
      </c>
      <c r="K6" s="41" t="str">
        <f>VLOOKUP($B6,'ALL Parameters'!$B:$T,13,FALSE)</f>
        <v>P/C 80/410</v>
      </c>
      <c r="L6" s="41" t="str">
        <f>VLOOKUP($B6,'ALL Parameters'!$B:$T,14,FALSE)</f>
        <v>PZB</v>
      </c>
      <c r="M6" s="41">
        <f>VLOOKUP($B6,'ALL Parameters'!$B:$T,15,FALSE)</f>
        <v>140</v>
      </c>
      <c r="N6" s="41">
        <f>VLOOKUP($B6,'ALL Parameters'!$B:$T,16,FALSE)</f>
        <v>169</v>
      </c>
      <c r="O6" s="41" t="str">
        <f>VLOOKUP($B6,'ALL Parameters'!$B:$T,17,FALSE)</f>
        <v>2750 - 2690 (E-Tfz DB 185)</v>
      </c>
      <c r="P6" s="41" t="str">
        <f>VLOOKUP($B6,'ALL Parameters'!$B:$T,18,FALSE)</f>
        <v>Change of direction in Ingolstadt</v>
      </c>
      <c r="Q6" s="41" t="str">
        <f>VLOOKUP($B6,'ALL Parameters'!$B:$T,19,FALSE)</f>
        <v>Limited</v>
      </c>
    </row>
    <row r="7" spans="1:17" x14ac:dyDescent="0.2">
      <c r="A7" s="61" t="s">
        <v>547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25.5" x14ac:dyDescent="0.2">
      <c r="A8" s="41" t="s">
        <v>17</v>
      </c>
      <c r="B8" s="41" t="s">
        <v>227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15 kV, 16.7Hz AC</v>
      </c>
      <c r="F8" s="41">
        <f>VLOOKUP($B8,'ALL Parameters'!$B:$T,8,FALSE)</f>
        <v>480</v>
      </c>
      <c r="G8" s="41" t="str">
        <f>VLOOKUP($B8,'ALL Parameters'!$B:$T,9,FALSE)</f>
        <v>D4</v>
      </c>
      <c r="H8" s="41" t="str">
        <f>VLOOKUP($B8,'ALL Parameters'!$B:$T,10,FALSE)</f>
        <v>1 to 2</v>
      </c>
      <c r="I8" s="41">
        <f>VLOOKUP($B8,'ALL Parameters'!$B:$T,11,FALSE)</f>
        <v>0</v>
      </c>
      <c r="J8" s="41" t="str">
        <f>VLOOKUP($B8,'ALL Parameters'!$B:$T,12,FALSE)</f>
        <v>Upon request</v>
      </c>
      <c r="K8" s="41" t="str">
        <f>VLOOKUP($B8,'ALL Parameters'!$B:$T,13,FALSE)</f>
        <v>P/C 80/410</v>
      </c>
      <c r="L8" s="41" t="str">
        <f>VLOOKUP($B8,'ALL Parameters'!$B:$T,14,FALSE)</f>
        <v>PZB</v>
      </c>
      <c r="M8" s="41">
        <f>VLOOKUP($B8,'ALL Parameters'!$B:$T,15,FALSE)</f>
        <v>100</v>
      </c>
      <c r="N8" s="41">
        <f>VLOOKUP($B8,'ALL Parameters'!$B:$T,16,FALSE)</f>
        <v>73</v>
      </c>
      <c r="O8" s="41" t="str">
        <f>VLOOKUP($B8,'ALL Parameters'!$B:$T,17,FALSE)</f>
        <v>2740 - 2750 (E-Tfz DB 185)</v>
      </c>
      <c r="P8" s="41">
        <f>VLOOKUP($B8,'ALL Parameters'!$B:$T,18,FALSE)</f>
        <v>0</v>
      </c>
      <c r="Q8" s="41" t="str">
        <f>VLOOKUP($B8,'ALL Parameters'!$B:$T,19,FALSE)</f>
        <v>Limited</v>
      </c>
    </row>
  </sheetData>
  <mergeCells count="14">
    <mergeCell ref="A7:Q7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</mergeCells>
  <conditionalFormatting sqref="A3:Q6">
    <cfRule type="cellIs" dxfId="278" priority="8" operator="between">
      <formula>0</formula>
      <formula>0</formula>
    </cfRule>
  </conditionalFormatting>
  <conditionalFormatting sqref="P1">
    <cfRule type="cellIs" dxfId="277" priority="2" operator="between">
      <formula>0</formula>
      <formula>0</formula>
    </cfRule>
  </conditionalFormatting>
  <conditionalFormatting sqref="A7:Q8">
    <cfRule type="cellIs" dxfId="276" priority="4" operator="between">
      <formula>0</formula>
      <formula>0</formula>
    </cfRule>
  </conditionalFormatting>
  <conditionalFormatting sqref="A1:M1 C2:D2 Q1 O1">
    <cfRule type="cellIs" dxfId="275" priority="3" operator="between">
      <formula>0</formula>
      <formula>0</formula>
    </cfRule>
  </conditionalFormatting>
  <conditionalFormatting sqref="N1">
    <cfRule type="cellIs" dxfId="274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4.28515625" style="6" customWidth="1"/>
    <col min="6" max="6" width="6.140625" style="6" customWidth="1"/>
    <col min="7" max="7" width="16.140625" style="6" bestFit="1" customWidth="1"/>
    <col min="8" max="8" width="10" style="6" customWidth="1"/>
    <col min="9" max="10" width="8.140625" style="6" bestFit="1" customWidth="1"/>
    <col min="11" max="11" width="14" style="6" customWidth="1"/>
    <col min="12" max="12" width="8.42578125" style="6" bestFit="1" customWidth="1"/>
    <col min="13" max="13" width="5.7109375" style="6" customWidth="1"/>
    <col min="14" max="14" width="14.28515625" style="6" customWidth="1"/>
    <col min="15" max="15" width="15.5703125" style="6" customWidth="1"/>
    <col min="16" max="16" width="12.5703125" style="6" bestFit="1" customWidth="1"/>
    <col min="17" max="17" width="10" style="6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264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17</v>
      </c>
      <c r="B4" s="41" t="s">
        <v>203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710</v>
      </c>
      <c r="G4" s="41" t="str">
        <f>VLOOKUP($B4,'ALL Parameters'!$B:$T,9,FALSE)</f>
        <v>D4</v>
      </c>
      <c r="H4" s="41">
        <f>VLOOKUP($B4,'ALL Parameters'!$B:$T,10,FALSE)</f>
        <v>2</v>
      </c>
      <c r="I4" s="41">
        <f>VLOOKUP($B4,'ALL Parameters'!$B:$T,11,FALSE)</f>
        <v>0</v>
      </c>
      <c r="J4" s="41">
        <f>VLOOKUP($B4,'ALL Parameters'!$B:$T,12,FALSE)</f>
        <v>0</v>
      </c>
      <c r="K4" s="41" t="str">
        <f>VLOOKUP($B4,'ALL Parameters'!$B:$T,13,FALSE)</f>
        <v>P/C 80/410</v>
      </c>
      <c r="L4" s="41" t="str">
        <f>VLOOKUP($B4,'ALL Parameters'!$B:$T,14,FALSE)</f>
        <v>PZB</v>
      </c>
      <c r="M4" s="41">
        <f>VLOOKUP($B4,'ALL Parameters'!$B:$T,15,FALSE)</f>
        <v>160</v>
      </c>
      <c r="N4" s="41">
        <f>VLOOKUP($B4,'ALL Parameters'!$B:$T,16,FALSE)</f>
        <v>67</v>
      </c>
      <c r="O4" s="41" t="str">
        <f>VLOOKUP($B4,'ALL Parameters'!$B:$T,17,FALSE)</f>
        <v>2750 - 2550</v>
      </c>
      <c r="P4" s="41">
        <f>VLOOKUP($B4,'ALL Parameters'!$B:$T,18,FALSE)</f>
        <v>0</v>
      </c>
      <c r="Q4" s="41" t="str">
        <f>VLOOKUP($B4,'ALL Parameters'!$B:$T,19,FALSE)</f>
        <v>Good</v>
      </c>
    </row>
    <row r="5" spans="1:17" x14ac:dyDescent="0.2">
      <c r="A5" s="61" t="s">
        <v>548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38.25" x14ac:dyDescent="0.2">
      <c r="A6" s="41" t="s">
        <v>17</v>
      </c>
      <c r="B6" s="41" t="s">
        <v>228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610</v>
      </c>
      <c r="G6" s="41" t="str">
        <f>VLOOKUP($B6,'ALL Parameters'!$B:$T,9,FALSE)</f>
        <v>D4</v>
      </c>
      <c r="H6" s="41" t="str">
        <f>VLOOKUP($B6,'ALL Parameters'!$B:$T,10,FALSE)</f>
        <v>1 to 2</v>
      </c>
      <c r="I6" s="41">
        <f>VLOOKUP($B6,'ALL Parameters'!$B:$T,11,FALSE)</f>
        <v>0</v>
      </c>
      <c r="J6" s="41" t="str">
        <f>VLOOKUP($B6,'ALL Parameters'!$B:$T,12,FALSE)</f>
        <v>Upon request</v>
      </c>
      <c r="K6" s="41" t="str">
        <f>VLOOKUP($B6,'ALL Parameters'!$B:$T,13,FALSE)</f>
        <v>P/C 80/410</v>
      </c>
      <c r="L6" s="41" t="str">
        <f>VLOOKUP($B6,'ALL Parameters'!$B:$T,14,FALSE)</f>
        <v>PZB</v>
      </c>
      <c r="M6" s="41">
        <f>VLOOKUP($B6,'ALL Parameters'!$B:$T,15,FALSE)</f>
        <v>120</v>
      </c>
      <c r="N6" s="41">
        <f>VLOOKUP($B6,'ALL Parameters'!$B:$T,16,FALSE)</f>
        <v>71</v>
      </c>
      <c r="O6" s="41" t="str">
        <f>VLOOKUP($B6,'ALL Parameters'!$B:$T,17,FALSE)</f>
        <v>2140 - 1575 (E-Tfz DB 185)</v>
      </c>
      <c r="P6" s="41">
        <f>VLOOKUP($B6,'ALL Parameters'!$B:$T,18,FALSE)</f>
        <v>0</v>
      </c>
      <c r="Q6" s="41" t="str">
        <f>VLOOKUP($B6,'ALL Parameters'!$B:$T,19,FALSE)</f>
        <v>Limited</v>
      </c>
    </row>
    <row r="7" spans="1:17" x14ac:dyDescent="0.2">
      <c r="A7" s="61" t="s">
        <v>549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38.25" x14ac:dyDescent="0.2">
      <c r="A8" s="41" t="s">
        <v>17</v>
      </c>
      <c r="B8" s="41" t="s">
        <v>258</v>
      </c>
      <c r="C8" s="41" t="str">
        <f>VLOOKUP($B8,'ALL Parameters'!$B:$T,5,FALSE)</f>
        <v>x</v>
      </c>
      <c r="D8" s="41" t="str">
        <f>VLOOKUP($B8,'ALL Parameters'!$B:$T,6,FALSE)</f>
        <v>x</v>
      </c>
      <c r="E8" s="41" t="str">
        <f>VLOOKUP($B8,'ALL Parameters'!$B:$T,7,FALSE)</f>
        <v>15 kV, 16.7Hz AC</v>
      </c>
      <c r="F8" s="41">
        <f>VLOOKUP($B8,'ALL Parameters'!$B:$T,8,FALSE)</f>
        <v>500</v>
      </c>
      <c r="G8" s="41" t="str">
        <f>VLOOKUP($B8,'ALL Parameters'!$B:$T,9,FALSE)</f>
        <v>D4</v>
      </c>
      <c r="H8" s="41" t="str">
        <f>VLOOKUP($B8,'ALL Parameters'!$B:$T,10,FALSE)</f>
        <v>1 to 2</v>
      </c>
      <c r="I8" s="41">
        <f>VLOOKUP($B8,'ALL Parameters'!$B:$T,11,FALSE)</f>
        <v>0</v>
      </c>
      <c r="J8" s="41" t="str">
        <f>VLOOKUP($B8,'ALL Parameters'!$B:$T,12,FALSE)</f>
        <v>Upon request</v>
      </c>
      <c r="K8" s="41" t="str">
        <f>VLOOKUP($B8,'ALL Parameters'!$B:$T,13,FALSE)</f>
        <v>P/C 80/410</v>
      </c>
      <c r="L8" s="41" t="str">
        <f>VLOOKUP($B8,'ALL Parameters'!$B:$T,14,FALSE)</f>
        <v>PZB</v>
      </c>
      <c r="M8" s="41">
        <f>VLOOKUP($B8,'ALL Parameters'!$B:$T,15,FALSE)</f>
        <v>140</v>
      </c>
      <c r="N8" s="41">
        <f>VLOOKUP($B8,'ALL Parameters'!$B:$T,16,FALSE)</f>
        <v>180</v>
      </c>
      <c r="O8" s="41" t="str">
        <f>VLOOKUP($B8,'ALL Parameters'!$B:$T,17,FALSE)</f>
        <v>1250 - 1250 (E-Tfz DB 185)</v>
      </c>
      <c r="P8" s="41">
        <f>VLOOKUP($B8,'ALL Parameters'!$B:$T,18,FALSE)</f>
        <v>0</v>
      </c>
      <c r="Q8" s="41" t="str">
        <f>VLOOKUP($B8,'ALL Parameters'!$B:$T,19,FALSE)</f>
        <v>Limited</v>
      </c>
    </row>
    <row r="9" spans="1:17" ht="25.5" x14ac:dyDescent="0.2">
      <c r="A9" s="41" t="s">
        <v>24</v>
      </c>
      <c r="B9" s="41" t="s">
        <v>29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15 kV, 16.7Hz AC</v>
      </c>
      <c r="F9" s="41">
        <f>VLOOKUP($B9,'ALL Parameters'!$B:$T,8,FALSE)</f>
        <v>700</v>
      </c>
      <c r="G9" s="41" t="str">
        <f>VLOOKUP($B9,'ALL Parameters'!$B:$T,9,FALSE)</f>
        <v>D4: 22,5t (8,0 t/m)</v>
      </c>
      <c r="H9" s="41">
        <f>VLOOKUP($B9,'ALL Parameters'!$B:$T,10,FALSE)</f>
        <v>2</v>
      </c>
      <c r="I9" s="41" t="str">
        <f>VLOOKUP($B9,'ALL Parameters'!$B:$T,11,FALSE)</f>
        <v>8,127‰</v>
      </c>
      <c r="J9" s="41" t="str">
        <f>VLOOKUP($B9,'ALL Parameters'!$B:$T,12,FALSE)</f>
        <v>GA, G1, G2</v>
      </c>
      <c r="K9" s="41" t="str">
        <f>VLOOKUP($B9,'ALL Parameters'!$B:$T,13,FALSE)</f>
        <v>P/C 80/410</v>
      </c>
      <c r="L9" s="41" t="str">
        <f>VLOOKUP($B9,'ALL Parameters'!$B:$T,14,FALSE)</f>
        <v>PZB, ETCS</v>
      </c>
      <c r="M9" s="41" t="str">
        <f>VLOOKUP($B9,'ALL Parameters'!$B:$T,15,FALSE)</f>
        <v>160</v>
      </c>
      <c r="N9" s="41">
        <f>VLOOKUP($B9,'ALL Parameters'!$B:$T,16,FALSE)</f>
        <v>82</v>
      </c>
      <c r="O9" s="41">
        <f>VLOOKUP($B9,'ALL Parameters'!$B:$T,17,FALSE)</f>
        <v>1450</v>
      </c>
      <c r="P9" s="41">
        <f>VLOOKUP($B9,'ALL Parameters'!$B:$T,18,FALSE)</f>
        <v>0</v>
      </c>
      <c r="Q9" s="41">
        <f>VLOOKUP($B9,'ALL Parameters'!$B:$T,19,FALSE)</f>
        <v>0</v>
      </c>
    </row>
  </sheetData>
  <mergeCells count="14">
    <mergeCell ref="A7:Q7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</mergeCells>
  <conditionalFormatting sqref="A3:Q6">
    <cfRule type="cellIs" dxfId="273" priority="9" operator="between">
      <formula>0</formula>
      <formula>0</formula>
    </cfRule>
  </conditionalFormatting>
  <conditionalFormatting sqref="A1:M1 C2:D2 Q1 O1">
    <cfRule type="cellIs" dxfId="272" priority="3" operator="between">
      <formula>0</formula>
      <formula>0</formula>
    </cfRule>
  </conditionalFormatting>
  <conditionalFormatting sqref="A7:Q8">
    <cfRule type="cellIs" dxfId="271" priority="5" operator="between">
      <formula>0</formula>
      <formula>0</formula>
    </cfRule>
  </conditionalFormatting>
  <conditionalFormatting sqref="A9:Q9">
    <cfRule type="cellIs" dxfId="270" priority="4" operator="between">
      <formula>0</formula>
      <formula>0</formula>
    </cfRule>
  </conditionalFormatting>
  <conditionalFormatting sqref="P1">
    <cfRule type="cellIs" dxfId="269" priority="2" operator="between">
      <formula>0</formula>
      <formula>0</formula>
    </cfRule>
  </conditionalFormatting>
  <conditionalFormatting sqref="N1">
    <cfRule type="cellIs" dxfId="268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0"/>
  <sheetViews>
    <sheetView workbookViewId="0">
      <selection sqref="A1:Q2"/>
    </sheetView>
  </sheetViews>
  <sheetFormatPr defaultColWidth="11.5703125" defaultRowHeight="12.75" x14ac:dyDescent="0.2"/>
  <cols>
    <col min="1" max="1" width="8.42578125" style="6" bestFit="1" customWidth="1"/>
    <col min="2" max="2" width="14.140625" style="6" bestFit="1" customWidth="1"/>
    <col min="3" max="3" width="4.42578125" style="6" bestFit="1" customWidth="1"/>
    <col min="4" max="4" width="4" style="6" bestFit="1" customWidth="1"/>
    <col min="5" max="5" width="14.7109375" style="6" customWidth="1"/>
    <col min="6" max="6" width="6.42578125" style="6" customWidth="1"/>
    <col min="7" max="7" width="16.140625" style="6" bestFit="1" customWidth="1"/>
    <col min="8" max="8" width="10" style="6" customWidth="1"/>
    <col min="9" max="10" width="8.140625" style="6" bestFit="1" customWidth="1"/>
    <col min="11" max="11" width="14.28515625" style="6" customWidth="1"/>
    <col min="12" max="12" width="8.42578125" style="6" bestFit="1" customWidth="1"/>
    <col min="13" max="13" width="5.85546875" style="6" bestFit="1" customWidth="1"/>
    <col min="14" max="14" width="14.28515625" style="6" customWidth="1"/>
    <col min="15" max="15" width="15.5703125" style="6" customWidth="1"/>
    <col min="16" max="16" width="12.5703125" style="6" bestFit="1" customWidth="1"/>
    <col min="17" max="17" width="15.85546875" style="6" bestFit="1" customWidth="1"/>
    <col min="18" max="16384" width="11.5703125" style="6"/>
  </cols>
  <sheetData>
    <row r="1" spans="1:17" ht="25.5" x14ac:dyDescent="0.2">
      <c r="A1" s="75" t="s">
        <v>0</v>
      </c>
      <c r="B1" s="63" t="s">
        <v>25</v>
      </c>
      <c r="C1" s="77" t="s">
        <v>1</v>
      </c>
      <c r="D1" s="77"/>
      <c r="E1" s="63" t="s">
        <v>2</v>
      </c>
      <c r="F1" s="57" t="s">
        <v>3</v>
      </c>
      <c r="G1" s="63" t="s">
        <v>4</v>
      </c>
      <c r="H1" s="73" t="s">
        <v>5</v>
      </c>
      <c r="I1" s="58" t="s">
        <v>6</v>
      </c>
      <c r="J1" s="63" t="s">
        <v>7</v>
      </c>
      <c r="K1" s="63" t="s">
        <v>8</v>
      </c>
      <c r="L1" s="63" t="s">
        <v>9</v>
      </c>
      <c r="M1" s="57" t="s">
        <v>10</v>
      </c>
      <c r="N1" s="57" t="s">
        <v>689</v>
      </c>
      <c r="O1" s="57" t="s">
        <v>11</v>
      </c>
      <c r="P1" s="63" t="s">
        <v>164</v>
      </c>
      <c r="Q1" s="65" t="s">
        <v>12</v>
      </c>
    </row>
    <row r="2" spans="1:17" ht="25.5" x14ac:dyDescent="0.2">
      <c r="A2" s="76"/>
      <c r="B2" s="64"/>
      <c r="C2" s="57" t="s">
        <v>26</v>
      </c>
      <c r="D2" s="57" t="s">
        <v>27</v>
      </c>
      <c r="E2" s="64"/>
      <c r="F2" s="57" t="s">
        <v>13</v>
      </c>
      <c r="G2" s="64"/>
      <c r="H2" s="74"/>
      <c r="I2" s="58" t="s">
        <v>690</v>
      </c>
      <c r="J2" s="64"/>
      <c r="K2" s="64"/>
      <c r="L2" s="64"/>
      <c r="M2" s="57" t="s">
        <v>14</v>
      </c>
      <c r="N2" s="57" t="s">
        <v>15</v>
      </c>
      <c r="O2" s="57" t="s">
        <v>673</v>
      </c>
      <c r="P2" s="64"/>
      <c r="Q2" s="66"/>
    </row>
    <row r="3" spans="1:17" x14ac:dyDescent="0.2">
      <c r="A3" s="78" t="s">
        <v>550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 x14ac:dyDescent="0.2">
      <c r="A4" s="41" t="s">
        <v>17</v>
      </c>
      <c r="B4" s="41" t="s">
        <v>204</v>
      </c>
      <c r="C4" s="41" t="str">
        <f>VLOOKUP($B4,'ALL Parameters'!$B:$T,5,FALSE)</f>
        <v>x</v>
      </c>
      <c r="D4" s="41" t="str">
        <f>VLOOKUP($B4,'ALL Parameters'!$B:$T,6,FALSE)</f>
        <v>x</v>
      </c>
      <c r="E4" s="41" t="str">
        <f>VLOOKUP($B4,'ALL Parameters'!$B:$T,7,FALSE)</f>
        <v>15 kV, 16.7Hz AC</v>
      </c>
      <c r="F4" s="41">
        <f>VLOOKUP($B4,'ALL Parameters'!$B:$T,8,FALSE)</f>
        <v>630</v>
      </c>
      <c r="G4" s="41" t="str">
        <f>VLOOKUP($B4,'ALL Parameters'!$B:$T,9,FALSE)</f>
        <v>D4</v>
      </c>
      <c r="H4" s="41">
        <f>VLOOKUP($B4,'ALL Parameters'!$B:$T,10,FALSE)</f>
        <v>2</v>
      </c>
      <c r="I4" s="41">
        <f>VLOOKUP($B4,'ALL Parameters'!$B:$T,11,FALSE)</f>
        <v>0</v>
      </c>
      <c r="J4" s="41">
        <f>VLOOKUP($B4,'ALL Parameters'!$B:$T,12,FALSE)</f>
        <v>0</v>
      </c>
      <c r="K4" s="41" t="str">
        <f>VLOOKUP($B4,'ALL Parameters'!$B:$T,13,FALSE)</f>
        <v>P/C 80/410</v>
      </c>
      <c r="L4" s="41" t="str">
        <f>VLOOKUP($B4,'ALL Parameters'!$B:$T,14,FALSE)</f>
        <v>PZB</v>
      </c>
      <c r="M4" s="41">
        <f>VLOOKUP($B4,'ALL Parameters'!$B:$T,15,FALSE)</f>
        <v>160</v>
      </c>
      <c r="N4" s="41">
        <f>VLOOKUP($B4,'ALL Parameters'!$B:$T,16,FALSE)</f>
        <v>88</v>
      </c>
      <c r="O4" s="41" t="str">
        <f>VLOOKUP($B4,'ALL Parameters'!$B:$T,17,FALSE)</f>
        <v>1815 - 1670</v>
      </c>
      <c r="P4" s="41">
        <f>VLOOKUP($B4,'ALL Parameters'!$B:$T,18,FALSE)</f>
        <v>0</v>
      </c>
      <c r="Q4" s="41" t="str">
        <f>VLOOKUP($B4,'ALL Parameters'!$B:$T,19,FALSE)</f>
        <v>Limited (Day), Good (Night)</v>
      </c>
    </row>
    <row r="5" spans="1:17" x14ac:dyDescent="0.2">
      <c r="A5" s="61" t="s">
        <v>551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5.5" x14ac:dyDescent="0.2">
      <c r="A6" s="41" t="s">
        <v>17</v>
      </c>
      <c r="B6" s="41" t="s">
        <v>265</v>
      </c>
      <c r="C6" s="41" t="str">
        <f>VLOOKUP($B6,'ALL Parameters'!$B:$T,5,FALSE)</f>
        <v>x</v>
      </c>
      <c r="D6" s="41" t="str">
        <f>VLOOKUP($B6,'ALL Parameters'!$B:$T,6,FALSE)</f>
        <v>x</v>
      </c>
      <c r="E6" s="41" t="str">
        <f>VLOOKUP($B6,'ALL Parameters'!$B:$T,7,FALSE)</f>
        <v>15 kV, 16.7Hz AC</v>
      </c>
      <c r="F6" s="41">
        <f>VLOOKUP($B6,'ALL Parameters'!$B:$T,8,FALSE)</f>
        <v>580</v>
      </c>
      <c r="G6" s="41" t="str">
        <f>VLOOKUP($B6,'ALL Parameters'!$B:$T,9,FALSE)</f>
        <v>D4</v>
      </c>
      <c r="H6" s="41">
        <f>VLOOKUP($B6,'ALL Parameters'!$B:$T,10,FALSE)</f>
        <v>2</v>
      </c>
      <c r="I6" s="41">
        <f>VLOOKUP($B6,'ALL Parameters'!$B:$T,11,FALSE)</f>
        <v>0</v>
      </c>
      <c r="J6" s="41" t="str">
        <f>VLOOKUP($B6,'ALL Parameters'!$B:$T,12,FALSE)</f>
        <v>Upon request</v>
      </c>
      <c r="K6" s="41" t="str">
        <f>VLOOKUP($B6,'ALL Parameters'!$B:$T,13,FALSE)</f>
        <v>P/C 50/380</v>
      </c>
      <c r="L6" s="41" t="str">
        <f>VLOOKUP($B6,'ALL Parameters'!$B:$T,14,FALSE)</f>
        <v>PZB</v>
      </c>
      <c r="M6" s="41">
        <f>VLOOKUP($B6,'ALL Parameters'!$B:$T,15,FALSE)</f>
        <v>140</v>
      </c>
      <c r="N6" s="41">
        <f>VLOOKUP($B6,'ALL Parameters'!$B:$T,16,FALSE)</f>
        <v>34</v>
      </c>
      <c r="O6" s="41" t="str">
        <f>VLOOKUP($B6,'ALL Parameters'!$B:$T,17,FALSE)</f>
        <v>840 - 770 (E-Tfz DB 185)</v>
      </c>
      <c r="P6" s="41">
        <f>VLOOKUP($B6,'ALL Parameters'!$B:$T,18,FALSE)</f>
        <v>0</v>
      </c>
      <c r="Q6" s="41" t="str">
        <f>VLOOKUP($B6,'ALL Parameters'!$B:$T,19,FALSE)</f>
        <v>Excellent</v>
      </c>
    </row>
    <row r="7" spans="1:17" ht="38.25" x14ac:dyDescent="0.2">
      <c r="A7" s="41" t="s">
        <v>24</v>
      </c>
      <c r="B7" s="41" t="s">
        <v>266</v>
      </c>
      <c r="C7" s="41" t="str">
        <f>VLOOKUP($B7,'ALL Parameters'!$B:$T,5,FALSE)</f>
        <v>x</v>
      </c>
      <c r="D7" s="41" t="str">
        <f>VLOOKUP($B7,'ALL Parameters'!$B:$T,6,FALSE)</f>
        <v>x</v>
      </c>
      <c r="E7" s="41" t="str">
        <f>VLOOKUP($B7,'ALL Parameters'!$B:$T,7,FALSE)</f>
        <v>15 kV, 16.7Hz AC</v>
      </c>
      <c r="F7" s="41">
        <f>VLOOKUP($B7,'ALL Parameters'!$B:$T,8,FALSE)</f>
        <v>600</v>
      </c>
      <c r="G7" s="41" t="str">
        <f>VLOOKUP($B7,'ALL Parameters'!$B:$T,9,FALSE)</f>
        <v>D4: 22,5t (8,0 t/m)</v>
      </c>
      <c r="H7" s="41" t="str">
        <f>VLOOKUP($B7,'ALL Parameters'!$B:$T,10,FALSE)</f>
        <v>Double track</v>
      </c>
      <c r="I7" s="41" t="str">
        <f>VLOOKUP($B7,'ALL Parameters'!$B:$T,11,FALSE)</f>
        <v>26,7‰</v>
      </c>
      <c r="J7" s="41" t="str">
        <f>VLOOKUP($B7,'ALL Parameters'!$B:$T,12,FALSE)</f>
        <v>GA, G1, G2</v>
      </c>
      <c r="K7" s="41" t="str">
        <f>VLOOKUP($B7,'ALL Parameters'!$B:$T,13,FALSE)</f>
        <v>P/C 50/380</v>
      </c>
      <c r="L7" s="41" t="str">
        <f>VLOOKUP($B7,'ALL Parameters'!$B:$T,14,FALSE)</f>
        <v>PZB, ETCS</v>
      </c>
      <c r="M7" s="41">
        <f>VLOOKUP($B7,'ALL Parameters'!$B:$T,15,FALSE)</f>
        <v>130</v>
      </c>
      <c r="N7" s="41">
        <f>VLOOKUP($B7,'ALL Parameters'!$B:$T,16,FALSE)</f>
        <v>195</v>
      </c>
      <c r="O7" s="41" t="str">
        <f>VLOOKUP($B7,'ALL Parameters'!$B:$T,17,FALSE)</f>
        <v>750 one loco (1216)</v>
      </c>
      <c r="P7" s="41">
        <f>VLOOKUP($B7,'ALL Parameters'!$B:$T,18,FALSE)</f>
        <v>0</v>
      </c>
      <c r="Q7" s="41" t="str">
        <f>VLOOKUP($B7,'ALL Parameters'!$B:$T,19,FALSE)</f>
        <v>Good</v>
      </c>
    </row>
    <row r="8" spans="1:17" x14ac:dyDescent="0.2">
      <c r="A8" s="61" t="s">
        <v>549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38.25" x14ac:dyDescent="0.2">
      <c r="A9" s="41" t="s">
        <v>17</v>
      </c>
      <c r="B9" s="41" t="s">
        <v>258</v>
      </c>
      <c r="C9" s="41" t="str">
        <f>VLOOKUP($B9,'ALL Parameters'!$B:$T,5,FALSE)</f>
        <v>x</v>
      </c>
      <c r="D9" s="41" t="str">
        <f>VLOOKUP($B9,'ALL Parameters'!$B:$T,6,FALSE)</f>
        <v>x</v>
      </c>
      <c r="E9" s="41" t="str">
        <f>VLOOKUP($B9,'ALL Parameters'!$B:$T,7,FALSE)</f>
        <v>15 kV, 16.7Hz AC</v>
      </c>
      <c r="F9" s="41">
        <f>VLOOKUP($B9,'ALL Parameters'!$B:$T,8,FALSE)</f>
        <v>500</v>
      </c>
      <c r="G9" s="41" t="str">
        <f>VLOOKUP($B9,'ALL Parameters'!$B:$T,9,FALSE)</f>
        <v>D4</v>
      </c>
      <c r="H9" s="41" t="str">
        <f>VLOOKUP($B9,'ALL Parameters'!$B:$T,10,FALSE)</f>
        <v>1 to 2</v>
      </c>
      <c r="I9" s="41">
        <f>VLOOKUP($B9,'ALL Parameters'!$B:$T,11,FALSE)</f>
        <v>0</v>
      </c>
      <c r="J9" s="41" t="str">
        <f>VLOOKUP($B9,'ALL Parameters'!$B:$T,12,FALSE)</f>
        <v>Upon request</v>
      </c>
      <c r="K9" s="41" t="str">
        <f>VLOOKUP($B9,'ALL Parameters'!$B:$T,13,FALSE)</f>
        <v>P/C 80/410</v>
      </c>
      <c r="L9" s="41" t="str">
        <f>VLOOKUP($B9,'ALL Parameters'!$B:$T,14,FALSE)</f>
        <v>PZB</v>
      </c>
      <c r="M9" s="41">
        <f>VLOOKUP($B9,'ALL Parameters'!$B:$T,15,FALSE)</f>
        <v>140</v>
      </c>
      <c r="N9" s="41">
        <f>VLOOKUP($B9,'ALL Parameters'!$B:$T,16,FALSE)</f>
        <v>180</v>
      </c>
      <c r="O9" s="41" t="str">
        <f>VLOOKUP($B9,'ALL Parameters'!$B:$T,17,FALSE)</f>
        <v>1250 - 1250 (E-Tfz DB 185)</v>
      </c>
      <c r="P9" s="41">
        <f>VLOOKUP($B9,'ALL Parameters'!$B:$T,18,FALSE)</f>
        <v>0</v>
      </c>
      <c r="Q9" s="41" t="str">
        <f>VLOOKUP($B9,'ALL Parameters'!$B:$T,19,FALSE)</f>
        <v>Limited</v>
      </c>
    </row>
    <row r="10" spans="1:17" ht="25.5" x14ac:dyDescent="0.2">
      <c r="A10" s="41" t="s">
        <v>24</v>
      </c>
      <c r="B10" s="41" t="s">
        <v>29</v>
      </c>
      <c r="C10" s="41" t="str">
        <f>VLOOKUP($B10,'ALL Parameters'!$B:$T,5,FALSE)</f>
        <v>x</v>
      </c>
      <c r="D10" s="41" t="str">
        <f>VLOOKUP($B10,'ALL Parameters'!$B:$T,6,FALSE)</f>
        <v>x</v>
      </c>
      <c r="E10" s="41" t="str">
        <f>VLOOKUP($B10,'ALL Parameters'!$B:$T,7,FALSE)</f>
        <v>15 kV, 16.7Hz AC</v>
      </c>
      <c r="F10" s="41">
        <f>VLOOKUP($B10,'ALL Parameters'!$B:$T,8,FALSE)</f>
        <v>700</v>
      </c>
      <c r="G10" s="41" t="str">
        <f>VLOOKUP($B10,'ALL Parameters'!$B:$T,9,FALSE)</f>
        <v>D4: 22,5t (8,0 t/m)</v>
      </c>
      <c r="H10" s="41">
        <f>VLOOKUP($B10,'ALL Parameters'!$B:$T,10,FALSE)</f>
        <v>2</v>
      </c>
      <c r="I10" s="41" t="str">
        <f>VLOOKUP($B10,'ALL Parameters'!$B:$T,11,FALSE)</f>
        <v>8,127‰</v>
      </c>
      <c r="J10" s="41" t="str">
        <f>VLOOKUP($B10,'ALL Parameters'!$B:$T,12,FALSE)</f>
        <v>GA, G1, G2</v>
      </c>
      <c r="K10" s="41" t="str">
        <f>VLOOKUP($B10,'ALL Parameters'!$B:$T,13,FALSE)</f>
        <v>P/C 80/410</v>
      </c>
      <c r="L10" s="41" t="str">
        <f>VLOOKUP($B10,'ALL Parameters'!$B:$T,14,FALSE)</f>
        <v>PZB, ETCS</v>
      </c>
      <c r="M10" s="41" t="str">
        <f>VLOOKUP($B10,'ALL Parameters'!$B:$T,15,FALSE)</f>
        <v>160</v>
      </c>
      <c r="N10" s="41">
        <f>VLOOKUP($B10,'ALL Parameters'!$B:$T,16,FALSE)</f>
        <v>82</v>
      </c>
      <c r="O10" s="41">
        <f>VLOOKUP($B10,'ALL Parameters'!$B:$T,17,FALSE)</f>
        <v>1450</v>
      </c>
      <c r="P10" s="41">
        <f>VLOOKUP($B10,'ALL Parameters'!$B:$T,18,FALSE)</f>
        <v>0</v>
      </c>
      <c r="Q10" s="41">
        <f>VLOOKUP($B10,'ALL Parameters'!$B:$T,19,FALSE)</f>
        <v>0</v>
      </c>
    </row>
  </sheetData>
  <mergeCells count="14">
    <mergeCell ref="A8:Q8"/>
    <mergeCell ref="P1:P2"/>
    <mergeCell ref="Q1:Q2"/>
    <mergeCell ref="A3:Q3"/>
    <mergeCell ref="A5:Q5"/>
    <mergeCell ref="H1:H2"/>
    <mergeCell ref="J1:J2"/>
    <mergeCell ref="K1:K2"/>
    <mergeCell ref="L1:L2"/>
    <mergeCell ref="A1:A2"/>
    <mergeCell ref="B1:B2"/>
    <mergeCell ref="C1:D1"/>
    <mergeCell ref="E1:E2"/>
    <mergeCell ref="G1:G2"/>
  </mergeCells>
  <conditionalFormatting sqref="C7:Q7 A3:Q6">
    <cfRule type="cellIs" dxfId="267" priority="12" operator="between">
      <formula>0</formula>
      <formula>0</formula>
    </cfRule>
  </conditionalFormatting>
  <conditionalFormatting sqref="B7">
    <cfRule type="cellIs" dxfId="266" priority="11" operator="between">
      <formula>0</formula>
      <formula>0</formula>
    </cfRule>
  </conditionalFormatting>
  <conditionalFormatting sqref="A7">
    <cfRule type="cellIs" dxfId="265" priority="10" operator="between">
      <formula>0</formula>
      <formula>0</formula>
    </cfRule>
  </conditionalFormatting>
  <conditionalFormatting sqref="A8:Q9">
    <cfRule type="cellIs" dxfId="264" priority="8" operator="between">
      <formula>0</formula>
      <formula>0</formula>
    </cfRule>
  </conditionalFormatting>
  <conditionalFormatting sqref="C10:Q10">
    <cfRule type="cellIs" dxfId="263" priority="5" operator="between">
      <formula>0</formula>
      <formula>0</formula>
    </cfRule>
  </conditionalFormatting>
  <conditionalFormatting sqref="A10:B10">
    <cfRule type="cellIs" dxfId="262" priority="4" operator="between">
      <formula>0</formula>
      <formula>0</formula>
    </cfRule>
  </conditionalFormatting>
  <conditionalFormatting sqref="A1:M1 C2:D2 Q1 O1">
    <cfRule type="cellIs" dxfId="261" priority="3" operator="between">
      <formula>0</formula>
      <formula>0</formula>
    </cfRule>
  </conditionalFormatting>
  <conditionalFormatting sqref="P1">
    <cfRule type="cellIs" dxfId="260" priority="2" operator="between">
      <formula>0</formula>
      <formula>0</formula>
    </cfRule>
  </conditionalFormatting>
  <conditionalFormatting sqref="N1">
    <cfRule type="cellIs" dxfId="259" priority="1" operator="between">
      <formula>0</formula>
      <formula>0</formula>
    </cfRule>
  </conditionalFormatting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D095044048A14FB22900B37A6FD7E4" ma:contentTypeVersion="12" ma:contentTypeDescription="Ein neues Dokument erstellen." ma:contentTypeScope="" ma:versionID="273efb87d38c3b38ff9ee80fcc89dc91">
  <xsd:schema xmlns:xsd="http://www.w3.org/2001/XMLSchema" xmlns:xs="http://www.w3.org/2001/XMLSchema" xmlns:p="http://schemas.microsoft.com/office/2006/metadata/properties" xmlns:ns2="1ccf7daa-9f8b-42c7-a827-0040db14292f" xmlns:ns3="9b4331f8-d6eb-40bb-a621-27efba7a3451" targetNamespace="http://schemas.microsoft.com/office/2006/metadata/properties" ma:root="true" ma:fieldsID="7913a11e419bdc8b98ad1d1abf44172d" ns2:_="" ns3:_="">
    <xsd:import namespace="1ccf7daa-9f8b-42c7-a827-0040db14292f"/>
    <xsd:import namespace="9b4331f8-d6eb-40bb-a621-27efba7a34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f7daa-9f8b-42c7-a827-0040db142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331f8-d6eb-40bb-a621-27efba7a34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b4331f8-d6eb-40bb-a621-27efba7a345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D3281DE-DFCD-457D-9C69-3B197045FD3C}"/>
</file>

<file path=customXml/itemProps2.xml><?xml version="1.0" encoding="utf-8"?>
<ds:datastoreItem xmlns:ds="http://schemas.openxmlformats.org/officeDocument/2006/customXml" ds:itemID="{0DE5119D-9A0F-436C-B352-6CE6505CAE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AD3423-0611-48C5-85C6-5193920CC6F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9b4331f8-d6eb-40bb-a621-27efba7a3451"/>
    <ds:schemaRef ds:uri="http://purl.org/dc/terms/"/>
    <ds:schemaRef ds:uri="1ccf7daa-9f8b-42c7-a827-0040db14292f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</vt:i4>
      </vt:variant>
    </vt:vector>
  </HeadingPairs>
  <TitlesOfParts>
    <vt:vector size="39" baseType="lpstr">
      <vt:lpstr>ALL Scenarios</vt:lpstr>
      <vt:lpstr>ALL Sections</vt:lpstr>
      <vt:lpstr>ALL Parameters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3.2</vt:lpstr>
      <vt:lpstr>3.3</vt:lpstr>
      <vt:lpstr>3.4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'ALL Sections'!_ftn1</vt:lpstr>
      <vt:lpstr>'ALL Sections'!_ftnref1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Cibis</dc:creator>
  <cp:keywords/>
  <dc:description/>
  <cp:lastModifiedBy>Ungvári Zsolt (ungvarizs)</cp:lastModifiedBy>
  <cp:revision/>
  <dcterms:created xsi:type="dcterms:W3CDTF">2018-09-21T07:57:04Z</dcterms:created>
  <dcterms:modified xsi:type="dcterms:W3CDTF">2021-03-25T08:13:13Z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0x010100F3D095044048A14FB22900B37A6FD7E4</vt:lpwstr>
  </property>
</Properties>
</file>